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090" windowHeight="4455" activeTab="0"/>
  </bookViews>
  <sheets>
    <sheet name="Ded_inv" sheetId="1" r:id="rId1"/>
    <sheet name="INPC" sheetId="2" r:id="rId2"/>
  </sheets>
  <definedNames>
    <definedName name="_xlnm.Print_Area" localSheetId="0">'Ded_inv'!$A$1:$W$40</definedName>
    <definedName name="inpc">'INPC'!$A$1:$B$300</definedName>
    <definedName name="_xlnm.Print_Titles" localSheetId="0">'Ded_inv'!$1:$5</definedName>
  </definedNames>
  <calcPr fullCalcOnLoad="1"/>
</workbook>
</file>

<file path=xl/sharedStrings.xml><?xml version="1.0" encoding="utf-8"?>
<sst xmlns="http://schemas.openxmlformats.org/spreadsheetml/2006/main" count="43" uniqueCount="38">
  <si>
    <t>EMPRESA</t>
  </si>
  <si>
    <t>Hoja de cálculo de la deducción de inversiones y del valor base de los activos para Impuesto al Activo</t>
  </si>
  <si>
    <t>Inicio del ejercicio fiscal</t>
  </si>
  <si>
    <t>Fin del ejercicio fiscal</t>
  </si>
  <si>
    <t>#</t>
  </si>
  <si>
    <t>Descripción del bien</t>
  </si>
  <si>
    <t>Fecha de adquisición (poner día 1º del mes)</t>
  </si>
  <si>
    <t>En su caso, fecha de venta ( 1º del mes)</t>
  </si>
  <si>
    <t>En su caso, precio de venta del activo fijo</t>
  </si>
  <si>
    <t>Fecha de inicio de la deducción (1º del mes)</t>
  </si>
  <si>
    <t>Monto original de
la inversión</t>
  </si>
  <si>
    <t>Monto ya deducido</t>
  </si>
  <si>
    <t>Meses de uso en el ejercicio</t>
  </si>
  <si>
    <t>Porcentaje deducible</t>
  </si>
  <si>
    <t>Tasa de deducción anual</t>
  </si>
  <si>
    <t>Monto de la
deducción anual valor histórico</t>
  </si>
  <si>
    <t>Monto del costo del activo fijo histórico</t>
  </si>
  <si>
    <t>Utilidad o (pér-
dida) contable en venta de activos fijos</t>
  </si>
  <si>
    <t>INPC del mes de adquisición</t>
  </si>
  <si>
    <t>INPC último mes 1ª mitad período uso</t>
  </si>
  <si>
    <t>Factor de actualización</t>
  </si>
  <si>
    <t>Monto de la deducción anual actualizada</t>
  </si>
  <si>
    <t>Monto del costo del activo fijo actualizado</t>
  </si>
  <si>
    <t>Utilidad o (pérdida) fiscal en venta de activos fijos</t>
  </si>
  <si>
    <t>INPC último mes primera mitad del ejercicio</t>
  </si>
  <si>
    <t>Factor de actualización activos I.A.</t>
  </si>
  <si>
    <t>Valor del
activo base para Impuesto al Activo</t>
  </si>
  <si>
    <t>Terrenos</t>
  </si>
  <si>
    <t>Subtotales</t>
  </si>
  <si>
    <t>Construcciones</t>
  </si>
  <si>
    <t>Maquinaria y equipo</t>
  </si>
  <si>
    <t>Mobiliario y equipo de oficina</t>
  </si>
  <si>
    <t>Equipo de cómputo</t>
  </si>
  <si>
    <t>Equipo de transporte</t>
  </si>
  <si>
    <t>Totales</t>
  </si>
  <si>
    <t>PARA AÑADIR MÁS ACTIVOS, INSERTAR RENGLONES DESPUÉS DEL SEGUNDO ACTIVO DE CADA GRUPO,</t>
  </si>
  <si>
    <t>Y COPIAR EL RENGLÓN COMPLETO PARA ABAJO, INCLUSIVE ENCIMA DEL ÚLTIMO RENGLÓN DEL GRUPO</t>
  </si>
  <si>
    <t>NOTA: TAMBIÉN CALCULA LA DEPRECIACIÓN DE UN MES, SÓLO PONGA EL DÍA PRIMERO Y EL ÚLTIMO DEL MES.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</si>
</sst>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&quot;$&quot;\ * #,##0.00_-;\-&quot;$&quot;\ * #,##0.00_-;_-&quot;$&quot;\ * &quot;-&quot;??_-;_-@_-"/>
    <numFmt numFmtId="184" formatCode="#,##0.0_);\(#,##0.0\)"/>
    <numFmt numFmtId="185" formatCode="#,##0.000_);\(#,##0.000\)"/>
    <numFmt numFmtId="186" formatCode="#,##0.0000_);\(#,##0.0000\)"/>
    <numFmt numFmtId="187" formatCode="#,##0.0"/>
    <numFmt numFmtId="188" formatCode="_(* #,##0.0000_);_(* \(#,##0.0000\);_(* &quot;-&quot;??_);_(@_)"/>
    <numFmt numFmtId="189" formatCode="0.0000_)"/>
    <numFmt numFmtId="190" formatCode="0.000_)"/>
    <numFmt numFmtId="191" formatCode="&quot;$&quot;#,##0.0000_);\(&quot;$&quot;#,##0.0000\)"/>
    <numFmt numFmtId="192" formatCode="0.000000_)"/>
    <numFmt numFmtId="193" formatCode="_(* ###0.0000_);_(* \(###0.0000\);_(* &quot;-&quot;??_);_(@_)"/>
    <numFmt numFmtId="194" formatCode="0.0000"/>
    <numFmt numFmtId="195" formatCode="0.000"/>
    <numFmt numFmtId="196" formatCode="&quot;$&quot;#,##0.00"/>
    <numFmt numFmtId="197" formatCode="&quot;$&quot;#,##0"/>
    <numFmt numFmtId="198" formatCode="&quot;$&quot;#,##0.00000_);\(&quot;$&quot;#,##0.00000\)"/>
    <numFmt numFmtId="199" formatCode="0.00000_)"/>
    <numFmt numFmtId="200" formatCode="0.0000000_)"/>
    <numFmt numFmtId="201" formatCode="0.00000000_)"/>
    <numFmt numFmtId="202" formatCode="0.000000000_)"/>
  </numFmts>
  <fonts count="37">
    <font>
      <sz val="10"/>
      <name val="Arial Narrow"/>
      <family val="0"/>
    </font>
    <font>
      <b/>
      <sz val="10"/>
      <name val="Arial Narrow"/>
      <family val="0"/>
    </font>
    <font>
      <i/>
      <sz val="10"/>
      <name val="Arial Narrow"/>
      <family val="0"/>
    </font>
    <font>
      <b/>
      <i/>
      <sz val="10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6">
    <xf numFmtId="37" fontId="0" fillId="0" borderId="0" xfId="0" applyAlignment="1">
      <alignment/>
    </xf>
    <xf numFmtId="37" fontId="0" fillId="0" borderId="0" xfId="0" applyAlignment="1" quotePrefix="1">
      <alignment horizontal="left"/>
    </xf>
    <xf numFmtId="39" fontId="0" fillId="0" borderId="0" xfId="0" applyNumberFormat="1" applyAlignment="1">
      <alignment/>
    </xf>
    <xf numFmtId="37" fontId="0" fillId="0" borderId="0" xfId="0" applyAlignment="1">
      <alignment horizontal="centerContinuous"/>
    </xf>
    <xf numFmtId="37" fontId="0" fillId="0" borderId="0" xfId="0" applyAlignment="1">
      <alignment horizontal="center" vertical="center" wrapText="1"/>
    </xf>
    <xf numFmtId="37" fontId="0" fillId="0" borderId="0" xfId="0" applyAlignment="1" quotePrefix="1">
      <alignment horizontal="center" vertical="center" wrapText="1"/>
    </xf>
    <xf numFmtId="37" fontId="0" fillId="0" borderId="0" xfId="0" applyAlignment="1">
      <alignment horizontal="left"/>
    </xf>
    <xf numFmtId="37" fontId="1" fillId="0" borderId="0" xfId="0" applyFont="1" applyAlignment="1">
      <alignment horizontal="centerContinuous"/>
    </xf>
    <xf numFmtId="37" fontId="1" fillId="0" borderId="0" xfId="0" applyFont="1" applyAlignment="1">
      <alignment/>
    </xf>
    <xf numFmtId="15" fontId="1" fillId="0" borderId="0" xfId="0" applyNumberFormat="1" applyFont="1" applyAlignment="1">
      <alignment/>
    </xf>
    <xf numFmtId="18" fontId="0" fillId="0" borderId="0" xfId="0" applyNumberFormat="1" applyAlignment="1">
      <alignment/>
    </xf>
    <xf numFmtId="37" fontId="1" fillId="0" borderId="0" xfId="0" applyFont="1" applyAlignment="1">
      <alignment horizontal="center" vertical="center" wrapText="1"/>
    </xf>
    <xf numFmtId="15" fontId="0" fillId="0" borderId="0" xfId="0" applyNumberFormat="1" applyAlignment="1">
      <alignment/>
    </xf>
    <xf numFmtId="39" fontId="0" fillId="0" borderId="0" xfId="46" applyNumberFormat="1" applyFont="1" applyAlignment="1">
      <alignment/>
    </xf>
    <xf numFmtId="9" fontId="0" fillId="0" borderId="0" xfId="52" applyFont="1" applyAlignment="1">
      <alignment/>
    </xf>
    <xf numFmtId="189" fontId="0" fillId="0" borderId="0" xfId="0" applyNumberFormat="1" applyAlignment="1">
      <alignment/>
    </xf>
    <xf numFmtId="37" fontId="1" fillId="0" borderId="0" xfId="0" applyFont="1" applyAlignment="1" quotePrefix="1">
      <alignment horizontal="left"/>
    </xf>
    <xf numFmtId="39" fontId="1" fillId="0" borderId="10" xfId="46" applyNumberFormat="1" applyFont="1" applyBorder="1" applyAlignment="1">
      <alignment/>
    </xf>
    <xf numFmtId="39" fontId="1" fillId="0" borderId="0" xfId="46" applyNumberFormat="1" applyFont="1" applyBorder="1" applyAlignment="1">
      <alignment/>
    </xf>
    <xf numFmtId="37" fontId="1" fillId="0" borderId="0" xfId="0" applyFont="1" applyAlignment="1" quotePrefix="1">
      <alignment horizontal="center" vertical="center" wrapText="1"/>
    </xf>
    <xf numFmtId="37" fontId="1" fillId="0" borderId="0" xfId="0" applyFont="1" applyAlignment="1">
      <alignment horizontal="left"/>
    </xf>
    <xf numFmtId="17" fontId="0" fillId="0" borderId="0" xfId="0" applyNumberFormat="1" applyFont="1" applyAlignment="1">
      <alignment horizontal="center"/>
    </xf>
    <xf numFmtId="190" fontId="0" fillId="0" borderId="0" xfId="0" applyNumberFormat="1" applyFont="1" applyAlignment="1">
      <alignment/>
    </xf>
    <xf numFmtId="39" fontId="0" fillId="0" borderId="0" xfId="46" applyNumberFormat="1" applyFont="1" applyBorder="1" applyAlignment="1">
      <alignment/>
    </xf>
    <xf numFmtId="15" fontId="0" fillId="0" borderId="0" xfId="0" applyNumberFormat="1" applyAlignment="1">
      <alignment/>
    </xf>
    <xf numFmtId="202" fontId="0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8" sqref="D8"/>
    </sheetView>
  </sheetViews>
  <sheetFormatPr defaultColWidth="10.83203125" defaultRowHeight="12.75"/>
  <cols>
    <col min="1" max="1" width="3.83203125" style="0" customWidth="1"/>
    <col min="2" max="2" width="28.83203125" style="0" customWidth="1"/>
    <col min="3" max="3" width="11.5" style="0" customWidth="1"/>
    <col min="4" max="4" width="11.33203125" style="0" customWidth="1"/>
    <col min="5" max="5" width="12.83203125" style="0" customWidth="1"/>
    <col min="6" max="6" width="12" style="0" customWidth="1"/>
    <col min="7" max="7" width="14.83203125" style="0" customWidth="1"/>
    <col min="8" max="8" width="12.83203125" style="0" customWidth="1"/>
    <col min="9" max="9" width="8.83203125" style="0" customWidth="1"/>
    <col min="10" max="10" width="10.83203125" style="0" customWidth="1"/>
    <col min="11" max="11" width="10.33203125" style="0" customWidth="1"/>
    <col min="12" max="14" width="12.83203125" style="0" customWidth="1"/>
    <col min="15" max="15" width="11.33203125" style="0" customWidth="1"/>
    <col min="16" max="16" width="11" style="0" customWidth="1"/>
    <col min="17" max="17" width="12.33203125" style="0" customWidth="1"/>
    <col min="18" max="20" width="12.83203125" style="0" customWidth="1"/>
    <col min="21" max="21" width="10.83203125" style="0" customWidth="1"/>
    <col min="22" max="22" width="12.33203125" style="0" customWidth="1"/>
    <col min="23" max="23" width="14.83203125" style="0" customWidth="1"/>
  </cols>
  <sheetData>
    <row r="1" spans="1:23" ht="12.75">
      <c r="A1" s="7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75">
      <c r="A2" s="7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23" ht="12.75">
      <c r="B3" s="8" t="s">
        <v>2</v>
      </c>
      <c r="C3" s="9">
        <v>40544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24"/>
    </row>
    <row r="4" spans="2:23" ht="12.75">
      <c r="B4" s="8" t="s">
        <v>3</v>
      </c>
      <c r="C4" s="9">
        <f>DATE(YEAR(C3)+1,1,1)-1</f>
        <v>40908</v>
      </c>
      <c r="W4" s="10"/>
    </row>
    <row r="5" spans="1:23" ht="51">
      <c r="A5" s="4" t="s">
        <v>4</v>
      </c>
      <c r="B5" s="4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  <c r="H5" s="4" t="s">
        <v>11</v>
      </c>
      <c r="I5" s="5" t="s">
        <v>12</v>
      </c>
      <c r="J5" s="4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  <c r="P5" s="5" t="s">
        <v>19</v>
      </c>
      <c r="Q5" s="4" t="s">
        <v>20</v>
      </c>
      <c r="R5" s="5" t="s">
        <v>21</v>
      </c>
      <c r="S5" s="5" t="s">
        <v>22</v>
      </c>
      <c r="T5" s="5" t="s">
        <v>23</v>
      </c>
      <c r="U5" s="4" t="s">
        <v>24</v>
      </c>
      <c r="V5" s="4" t="s">
        <v>25</v>
      </c>
      <c r="W5" s="5" t="s">
        <v>26</v>
      </c>
    </row>
    <row r="6" spans="1:23" ht="12.75">
      <c r="A6" s="4"/>
      <c r="B6" s="11" t="s">
        <v>27</v>
      </c>
      <c r="C6" s="5"/>
      <c r="D6" s="5"/>
      <c r="E6" s="5"/>
      <c r="F6" s="5"/>
      <c r="G6" s="5"/>
      <c r="H6" s="4"/>
      <c r="I6" s="5"/>
      <c r="J6" s="4"/>
      <c r="K6" s="5"/>
      <c r="L6" s="5"/>
      <c r="M6" s="5"/>
      <c r="N6" s="5"/>
      <c r="O6" s="5"/>
      <c r="P6" s="5"/>
      <c r="Q6" s="4"/>
      <c r="R6" s="5"/>
      <c r="S6" s="5"/>
      <c r="T6" s="5"/>
      <c r="U6" s="4"/>
      <c r="V6" s="4"/>
      <c r="W6" s="5"/>
    </row>
    <row r="7" spans="1:23" ht="12.75">
      <c r="A7">
        <v>1</v>
      </c>
      <c r="B7" s="1"/>
      <c r="C7" s="12">
        <v>36161</v>
      </c>
      <c r="D7" s="12"/>
      <c r="E7" s="2"/>
      <c r="F7" s="12">
        <f>DATE(YEAR(C7+45),MONTH(C7+45),1)</f>
        <v>36192</v>
      </c>
      <c r="G7" s="13"/>
      <c r="H7" s="13">
        <f>IF(F7&lt;$C$3,IF(ROUND(($C$3-F7)/30.4,0)&gt;1/K7*12,1,ROUND(($C$3-F7)/30.4,0)*K7/12),0)*G7</f>
        <v>0</v>
      </c>
      <c r="I7">
        <f>IF(F7&lt;$C$3,IF(D7&gt;0,IF(F7&gt;D7,0,ROUND((D7-$C$3)/30.4,0)),ROUND(($C$4-$C$3)/30.4,0)),IF(D7&gt;0,IF(F7&gt;D7,0,ROUND((D7-F7)/30.4,0)),ROUND(($C$4-F7)/30.4,0)))</f>
        <v>12</v>
      </c>
      <c r="J7" s="14">
        <v>1</v>
      </c>
      <c r="K7" s="14">
        <v>1E-101</v>
      </c>
      <c r="L7" s="13">
        <f>IF(H7+K7/12*I7*G7&gt;G7,G7-H7,K7/12*I7*G7)</f>
        <v>0</v>
      </c>
      <c r="M7" s="13">
        <f>IF(D7&gt;0,G7-H7-L7,0)</f>
        <v>0</v>
      </c>
      <c r="N7" s="2">
        <f>E7-M7</f>
        <v>0</v>
      </c>
      <c r="O7" s="15">
        <f>VLOOKUP(C7,inpc,2)</f>
        <v>53.870120615833</v>
      </c>
      <c r="P7" s="15">
        <f>IF(C7&gt;$C$3,IF(D7&gt;0,VLOOKUP((D7+C7)/2-10,inpc,2),VLOOKUP(($C$4+C7)/2-20,inpc,2)),IF(D7&gt;0,VLOOKUP((D7+$C$3)/2-10,inpc,2),VLOOKUP(($C$3+$C$4)/2-20,inpc,2)))</f>
        <v>100.041</v>
      </c>
      <c r="Q7" s="15">
        <f>IF(P7&lt;O7,1,TRUNC(P7/O7,4))</f>
        <v>1.857</v>
      </c>
      <c r="R7" s="2">
        <f>+L7*Q7*J7</f>
        <v>0</v>
      </c>
      <c r="S7" s="2">
        <f>+M7*Q7*J7</f>
        <v>0</v>
      </c>
      <c r="T7" s="2">
        <f>E7-S7</f>
        <v>0</v>
      </c>
      <c r="U7" s="15">
        <f>VLOOKUP(($C$4+$C$3)/2-20,inpc,2)</f>
        <v>100.041</v>
      </c>
      <c r="V7" s="15">
        <f>IF(U7&lt;O7,1,TRUNC(U7/O7,4))</f>
        <v>1.857</v>
      </c>
      <c r="W7" s="2">
        <f>((G7-H7)*V7-R7/2)/12*I7</f>
        <v>0</v>
      </c>
    </row>
    <row r="8" spans="2:23" ht="12.75">
      <c r="B8" s="16" t="s">
        <v>28</v>
      </c>
      <c r="C8" s="12"/>
      <c r="D8" s="12"/>
      <c r="E8" s="17">
        <f>SUM(E7:E7)</f>
        <v>0</v>
      </c>
      <c r="F8" s="12"/>
      <c r="G8" s="17">
        <f>SUM(G7:G7)</f>
        <v>0</v>
      </c>
      <c r="H8" s="17">
        <f>SUM(H7:H7)</f>
        <v>0</v>
      </c>
      <c r="J8" s="14"/>
      <c r="K8" s="14"/>
      <c r="L8" s="17">
        <f>SUM(L7:L7)</f>
        <v>0</v>
      </c>
      <c r="M8" s="17">
        <f>SUM(M7:M7)</f>
        <v>0</v>
      </c>
      <c r="N8" s="17">
        <f>SUM(N7:N7)</f>
        <v>0</v>
      </c>
      <c r="Q8" s="15"/>
      <c r="R8" s="17">
        <f>SUM(R7:R7)</f>
        <v>0</v>
      </c>
      <c r="S8" s="17">
        <f>SUM(S7:S7)</f>
        <v>0</v>
      </c>
      <c r="T8" s="17">
        <f>SUM(T7:T7)</f>
        <v>0</v>
      </c>
      <c r="V8" s="15"/>
      <c r="W8" s="17">
        <f>SUM(W7:W7)</f>
        <v>0</v>
      </c>
    </row>
    <row r="9" spans="2:23" ht="12.75">
      <c r="B9" s="16"/>
      <c r="C9" s="12"/>
      <c r="D9" s="12"/>
      <c r="E9" s="18"/>
      <c r="F9" s="12"/>
      <c r="G9" s="23">
        <f>G8-H8-L8</f>
        <v>0</v>
      </c>
      <c r="H9" s="23">
        <f>H8+L8</f>
        <v>0</v>
      </c>
      <c r="J9" s="14"/>
      <c r="K9" s="14"/>
      <c r="L9" s="18"/>
      <c r="M9" s="18"/>
      <c r="N9" s="18"/>
      <c r="Q9" s="15"/>
      <c r="R9" s="18"/>
      <c r="S9" s="18"/>
      <c r="T9" s="18"/>
      <c r="V9" s="15"/>
      <c r="W9" s="18"/>
    </row>
    <row r="10" spans="1:23" ht="12.75">
      <c r="A10" s="4"/>
      <c r="B10" s="11" t="s">
        <v>29</v>
      </c>
      <c r="C10" s="5"/>
      <c r="D10" s="5"/>
      <c r="E10" s="5"/>
      <c r="F10" s="5"/>
      <c r="G10" s="5"/>
      <c r="H10" s="4"/>
      <c r="I10" s="5"/>
      <c r="J10" s="4"/>
      <c r="K10" s="5"/>
      <c r="L10" s="5"/>
      <c r="M10" s="5"/>
      <c r="N10" s="5"/>
      <c r="O10" s="5"/>
      <c r="P10" s="5"/>
      <c r="Q10" s="4"/>
      <c r="R10" s="5"/>
      <c r="S10" s="5"/>
      <c r="T10" s="5"/>
      <c r="U10" s="4"/>
      <c r="V10" s="4"/>
      <c r="W10" s="5"/>
    </row>
    <row r="11" spans="1:23" ht="12.75">
      <c r="A11">
        <v>2</v>
      </c>
      <c r="B11" s="1"/>
      <c r="C11" s="12">
        <v>36161</v>
      </c>
      <c r="D11" s="12"/>
      <c r="E11" s="2"/>
      <c r="F11" s="12">
        <f>DATE(YEAR(C11+45),MONTH(C11+45),1)</f>
        <v>36192</v>
      </c>
      <c r="G11" s="13"/>
      <c r="H11" s="13">
        <f>IF(F11&lt;$C$3,IF(ROUND(($C$3-F11)/30.4,0)&gt;1/K11*12,1,ROUND(($C$3-F11)/30.4,0)*K11/12),0)*G11</f>
        <v>0</v>
      </c>
      <c r="I11">
        <f>IF(F11&lt;$C$3,IF(D11&gt;0,IF(F11&gt;D11,0,ROUND((D11-$C$3)/30.4,0)),ROUND(($C$4-$C$3)/30.4,0)),IF(D11&gt;0,IF(F11&gt;D11,0,ROUND((D11-F11)/30.4,0)),ROUND(($C$4-F11)/30.4,0)))</f>
        <v>12</v>
      </c>
      <c r="J11" s="14">
        <v>1</v>
      </c>
      <c r="K11" s="14">
        <v>0.05</v>
      </c>
      <c r="L11" s="13">
        <f>IF(H11+K11/12*I11*G11&gt;G11,G11-H11,K11/12*I11*G11)</f>
        <v>0</v>
      </c>
      <c r="M11" s="13">
        <f>IF(D11&gt;0,G11-H11-L11,0)</f>
        <v>0</v>
      </c>
      <c r="N11" s="2">
        <f>E11-M11</f>
        <v>0</v>
      </c>
      <c r="O11" s="15">
        <f>VLOOKUP(C11,inpc,2)</f>
        <v>53.870120615833</v>
      </c>
      <c r="P11" s="15">
        <f>IF(C11&gt;$C$3,IF(D11&gt;0,VLOOKUP((D11+C11)/2-10,inpc,2),VLOOKUP(($C$4+C11)/2-20,inpc,2)),IF(D11&gt;0,VLOOKUP((D11+$C$3)/2-10,inpc,2),VLOOKUP(($C$3+$C$4)/2-20,inpc,2)))</f>
        <v>100.041</v>
      </c>
      <c r="Q11" s="15">
        <f>IF(P11&lt;O11,1,TRUNC(P11/O11,4))</f>
        <v>1.857</v>
      </c>
      <c r="R11" s="2">
        <f>+L11*Q11*J11</f>
        <v>0</v>
      </c>
      <c r="S11" s="2">
        <f>+M11*Q11*J11</f>
        <v>0</v>
      </c>
      <c r="T11" s="2">
        <f>E11-S11</f>
        <v>0</v>
      </c>
      <c r="U11" s="15">
        <f>VLOOKUP(($C$4+$C$3)/2-20,inpc,2)</f>
        <v>100.041</v>
      </c>
      <c r="V11" s="15">
        <f>IF(U11&lt;O11,1,TRUNC(U11/O11,4))</f>
        <v>1.857</v>
      </c>
      <c r="W11" s="2">
        <f>((G11-H11)*V11-R11/2)/12*I11</f>
        <v>0</v>
      </c>
    </row>
    <row r="12" spans="2:23" ht="12.75">
      <c r="B12" s="16" t="s">
        <v>28</v>
      </c>
      <c r="C12" s="12"/>
      <c r="D12" s="12"/>
      <c r="E12" s="17">
        <f>SUM(E11:E11)</f>
        <v>0</v>
      </c>
      <c r="F12" s="12"/>
      <c r="G12" s="17">
        <f>SUM(G11:G11)</f>
        <v>0</v>
      </c>
      <c r="H12" s="17">
        <f>SUM(H11:H11)</f>
        <v>0</v>
      </c>
      <c r="J12" s="14"/>
      <c r="K12" s="14"/>
      <c r="L12" s="17">
        <f>SUM(L11:L11)</f>
        <v>0</v>
      </c>
      <c r="M12" s="17">
        <f>SUM(M11:M11)</f>
        <v>0</v>
      </c>
      <c r="N12" s="17">
        <f>SUM(N11:N11)</f>
        <v>0</v>
      </c>
      <c r="Q12" s="15"/>
      <c r="R12" s="17">
        <f>SUM(R11:R11)</f>
        <v>0</v>
      </c>
      <c r="S12" s="17">
        <f>SUM(S11:S11)</f>
        <v>0</v>
      </c>
      <c r="T12" s="17">
        <f>SUM(T11:T11)</f>
        <v>0</v>
      </c>
      <c r="V12" s="15"/>
      <c r="W12" s="17">
        <f>SUM(W11:W11)</f>
        <v>0</v>
      </c>
    </row>
    <row r="13" spans="2:23" ht="12.75">
      <c r="B13" s="16"/>
      <c r="C13" s="12"/>
      <c r="D13" s="12"/>
      <c r="E13" s="18"/>
      <c r="F13" s="12"/>
      <c r="G13" s="23">
        <f>G12-H12-L12</f>
        <v>0</v>
      </c>
      <c r="H13" s="23">
        <f>H12+L12</f>
        <v>0</v>
      </c>
      <c r="J13" s="14"/>
      <c r="K13" s="14"/>
      <c r="L13" s="18"/>
      <c r="M13" s="18"/>
      <c r="N13" s="18"/>
      <c r="Q13" s="15"/>
      <c r="R13" s="18"/>
      <c r="S13" s="18"/>
      <c r="T13" s="18"/>
      <c r="V13" s="15"/>
      <c r="W13" s="18"/>
    </row>
    <row r="14" spans="2:23" ht="12.75">
      <c r="B14" s="11" t="s">
        <v>30</v>
      </c>
      <c r="C14" s="12"/>
      <c r="D14" s="12"/>
      <c r="E14" s="2"/>
      <c r="F14" s="12"/>
      <c r="G14" s="13"/>
      <c r="H14" s="13"/>
      <c r="J14" s="14"/>
      <c r="K14" s="14"/>
      <c r="L14" s="13"/>
      <c r="M14" s="13"/>
      <c r="N14" s="2"/>
      <c r="Q14" s="15"/>
      <c r="R14" s="2"/>
      <c r="S14" s="2"/>
      <c r="T14" s="2"/>
      <c r="V14" s="15"/>
      <c r="W14" s="2"/>
    </row>
    <row r="15" spans="1:23" ht="12.75">
      <c r="A15">
        <f>1+A11</f>
        <v>3</v>
      </c>
      <c r="B15" s="6"/>
      <c r="C15" s="12">
        <v>36161</v>
      </c>
      <c r="D15" s="12"/>
      <c r="E15" s="2"/>
      <c r="F15" s="12">
        <f>DATE(YEAR(C15+45),MONTH(C15+45),1)</f>
        <v>36192</v>
      </c>
      <c r="G15" s="13"/>
      <c r="H15" s="13">
        <f>IF(F15&lt;$C$3,IF(ROUND(($C$3-F15)/30.4,0)&gt;1/K15*12,1,ROUND(($C$3-F15)/30.4,0)*K15/12),0)*G15</f>
        <v>0</v>
      </c>
      <c r="I15">
        <f>IF(F15&lt;$C$3,IF(D15&gt;0,IF(F15&gt;D15,0,ROUND((D15-$C$3)/30.4,0)),ROUND(($C$4-$C$3)/30.4,0)),IF(D15&gt;0,IF(F15&gt;D15,0,ROUND((D15-F15)/30.4,0)),ROUND(($C$4-F15)/30.4,0)))</f>
        <v>12</v>
      </c>
      <c r="J15" s="14">
        <v>1</v>
      </c>
      <c r="K15" s="14">
        <v>0.1</v>
      </c>
      <c r="L15" s="13">
        <f>IF(H15+K15/12*I15*G15&gt;G15,G15-H15,K15/12*I15*G15)</f>
        <v>0</v>
      </c>
      <c r="M15" s="13">
        <f>IF(D15&gt;0,G15-H15-L15,0)</f>
        <v>0</v>
      </c>
      <c r="N15" s="2">
        <f>E15-M15</f>
        <v>0</v>
      </c>
      <c r="O15" s="15">
        <f>VLOOKUP(C15,inpc,2)</f>
        <v>53.870120615833</v>
      </c>
      <c r="P15" s="15">
        <f>IF(C15&gt;$C$3,IF(D15&gt;0,VLOOKUP((D15+C15)/2-10,inpc,2),VLOOKUP(($C$4+C15)/2-20,inpc,2)),IF(D15&gt;0,VLOOKUP((D15+$C$3)/2-10,inpc,2),VLOOKUP(($C$3+$C$4)/2-20,inpc,2)))</f>
        <v>100.041</v>
      </c>
      <c r="Q15" s="15">
        <f>IF(P15&lt;O15,1,TRUNC(P15/O15,4))</f>
        <v>1.857</v>
      </c>
      <c r="R15" s="2">
        <f>+L15*Q15*J15</f>
        <v>0</v>
      </c>
      <c r="S15" s="2">
        <f>+M15*Q15*J15</f>
        <v>0</v>
      </c>
      <c r="T15" s="2">
        <f>E15-S15</f>
        <v>0</v>
      </c>
      <c r="U15" s="15">
        <f>VLOOKUP(($C$4+$C$3)/2-20,inpc,2)</f>
        <v>100.041</v>
      </c>
      <c r="V15" s="15">
        <f>IF(U15&lt;O15,1,TRUNC(U15/O15,4))</f>
        <v>1.857</v>
      </c>
      <c r="W15" s="2">
        <f>((G15-H15)*V15-R15/2)/12*I15</f>
        <v>0</v>
      </c>
    </row>
    <row r="16" spans="1:23" ht="12.75">
      <c r="A16">
        <f>1+A15</f>
        <v>4</v>
      </c>
      <c r="B16" s="1"/>
      <c r="C16" s="12">
        <v>36161</v>
      </c>
      <c r="D16" s="12"/>
      <c r="E16" s="2"/>
      <c r="F16" s="12">
        <f>DATE(YEAR(C16+45),MONTH(C16+45),1)</f>
        <v>36192</v>
      </c>
      <c r="G16" s="13"/>
      <c r="H16" s="13">
        <f>IF(F16&lt;$C$3,IF(ROUND(($C$3-F16)/30.4,0)&gt;1/K16*12,1,ROUND(($C$3-F16)/30.4,0)*K16/12),0)*G16</f>
        <v>0</v>
      </c>
      <c r="I16">
        <f>IF(F16&lt;$C$3,IF(D16&gt;0,IF(F16&gt;D16,0,ROUND((D16-$C$3)/30.4,0)),ROUND(($C$4-$C$3)/30.4,0)),IF(D16&gt;0,IF(F16&gt;D16,0,ROUND((D16-F16)/30.4,0)),ROUND(($C$4-F16)/30.4,0)))</f>
        <v>12</v>
      </c>
      <c r="J16" s="14">
        <v>1</v>
      </c>
      <c r="K16" s="14">
        <v>0.1</v>
      </c>
      <c r="L16" s="13">
        <f>IF(H16+K16/12*I16*G16&gt;G16,G16-H16,K16/12*I16*G16)</f>
        <v>0</v>
      </c>
      <c r="M16" s="13">
        <f>IF(D16&gt;0,G16-H16-L16,0)</f>
        <v>0</v>
      </c>
      <c r="N16" s="2">
        <f>E16-M16</f>
        <v>0</v>
      </c>
      <c r="O16" s="15">
        <f>VLOOKUP(C16,inpc,2)</f>
        <v>53.870120615833</v>
      </c>
      <c r="P16" s="15">
        <f>IF(C16&gt;$C$3,IF(D16&gt;0,VLOOKUP((D16+C16)/2-10,inpc,2),VLOOKUP(($C$4+C16)/2-20,inpc,2)),IF(D16&gt;0,VLOOKUP((D16+$C$3)/2-10,inpc,2),VLOOKUP(($C$3+$C$4)/2-20,inpc,2)))</f>
        <v>100.041</v>
      </c>
      <c r="Q16" s="15">
        <f>IF(P16&lt;O16,1,TRUNC(P16/O16,4))</f>
        <v>1.857</v>
      </c>
      <c r="R16" s="2">
        <f>+L16*Q16*J16</f>
        <v>0</v>
      </c>
      <c r="S16" s="2">
        <f>+M16*Q16*J16</f>
        <v>0</v>
      </c>
      <c r="T16" s="2">
        <f>E16-S16</f>
        <v>0</v>
      </c>
      <c r="U16" s="15">
        <f>VLOOKUP(($C$4+$C$3)/2-20,inpc,2)</f>
        <v>100.041</v>
      </c>
      <c r="V16" s="15">
        <f>IF(U16&lt;O16,1,TRUNC(U16/O16,4))</f>
        <v>1.857</v>
      </c>
      <c r="W16" s="2">
        <f>((G16-H16)*V16-R16/2)/12*I16</f>
        <v>0</v>
      </c>
    </row>
    <row r="17" spans="1:23" ht="12.75">
      <c r="A17">
        <f>1+A16</f>
        <v>5</v>
      </c>
      <c r="B17" s="6"/>
      <c r="C17" s="12">
        <v>36161</v>
      </c>
      <c r="D17" s="12"/>
      <c r="E17" s="2"/>
      <c r="F17" s="12">
        <f>DATE(YEAR(C17+45),MONTH(C17+45),1)</f>
        <v>36192</v>
      </c>
      <c r="G17" s="13"/>
      <c r="H17" s="13">
        <f>IF(F17&lt;$C$3,IF(ROUND(($C$3-F17)/30.4,0)&gt;1/K17*12,1,ROUND(($C$3-F17)/30.4,0)*K17/12),0)*G17</f>
        <v>0</v>
      </c>
      <c r="I17">
        <f>IF(F17&lt;$C$3,IF(D17&gt;0,IF(F17&gt;D17,0,ROUND((D17-$C$3)/30.4,0)),ROUND(($C$4-$C$3)/30.4,0)),IF(D17&gt;0,IF(F17&gt;D17,0,ROUND((D17-F17)/30.4,0)),ROUND(($C$4-F17)/30.4,0)))</f>
        <v>12</v>
      </c>
      <c r="J17" s="14">
        <v>1</v>
      </c>
      <c r="K17" s="14">
        <v>0.1</v>
      </c>
      <c r="L17" s="13">
        <f>IF(H17+K17/12*I17*G17&gt;G17,G17-H17,K17/12*I17*G17)</f>
        <v>0</v>
      </c>
      <c r="M17" s="13">
        <f>IF(D17&gt;0,G17-H17-L17,0)</f>
        <v>0</v>
      </c>
      <c r="N17" s="2">
        <f>E17-M17</f>
        <v>0</v>
      </c>
      <c r="O17" s="15">
        <f>VLOOKUP(C17,inpc,2)</f>
        <v>53.870120615833</v>
      </c>
      <c r="P17" s="15">
        <f>IF(C17&gt;$C$3,IF(D17&gt;0,VLOOKUP((D17+C17)/2-10,inpc,2),VLOOKUP(($C$4+C17)/2-20,inpc,2)),IF(D17&gt;0,VLOOKUP((D17+$C$3)/2-10,inpc,2),VLOOKUP(($C$3+$C$4)/2-20,inpc,2)))</f>
        <v>100.041</v>
      </c>
      <c r="Q17" s="15">
        <f>IF(P17&lt;O17,1,TRUNC(P17/O17,4))</f>
        <v>1.857</v>
      </c>
      <c r="R17" s="2">
        <f>+L17*Q17*J17</f>
        <v>0</v>
      </c>
      <c r="S17" s="2">
        <f>+M17*Q17*J17</f>
        <v>0</v>
      </c>
      <c r="T17" s="2">
        <f>E17-S17</f>
        <v>0</v>
      </c>
      <c r="U17" s="15">
        <f>VLOOKUP(($C$4+$C$3)/2-20,inpc,2)</f>
        <v>100.041</v>
      </c>
      <c r="V17" s="15">
        <f>IF(U17&lt;O17,1,TRUNC(U17/O17,4))</f>
        <v>1.857</v>
      </c>
      <c r="W17" s="2">
        <f>((G17-H17)*V17-R17/2)/12*I17</f>
        <v>0</v>
      </c>
    </row>
    <row r="18" spans="2:23" ht="12.75">
      <c r="B18" s="16" t="s">
        <v>28</v>
      </c>
      <c r="C18" s="12"/>
      <c r="D18" s="12"/>
      <c r="E18" s="17">
        <f>SUM(E15:E17)</f>
        <v>0</v>
      </c>
      <c r="F18" s="12"/>
      <c r="G18" s="17">
        <f>SUM(G15:G17)</f>
        <v>0</v>
      </c>
      <c r="H18" s="17">
        <f>SUM(H15:H17)</f>
        <v>0</v>
      </c>
      <c r="J18" s="14"/>
      <c r="K18" s="14"/>
      <c r="L18" s="17">
        <f>SUM(L15:L17)</f>
        <v>0</v>
      </c>
      <c r="M18" s="17">
        <f>SUM(M15:M17)</f>
        <v>0</v>
      </c>
      <c r="N18" s="17">
        <f>SUM(N15:N17)</f>
        <v>0</v>
      </c>
      <c r="Q18" s="15"/>
      <c r="R18" s="17">
        <f>SUM(R15:R17)</f>
        <v>0</v>
      </c>
      <c r="S18" s="17">
        <f>SUM(S15:S17)</f>
        <v>0</v>
      </c>
      <c r="T18" s="17">
        <f>SUM(T15:T17)</f>
        <v>0</v>
      </c>
      <c r="V18" s="15"/>
      <c r="W18" s="17">
        <f>SUM(W15:W17)</f>
        <v>0</v>
      </c>
    </row>
    <row r="19" spans="2:23" ht="12.75">
      <c r="B19" s="16"/>
      <c r="C19" s="12"/>
      <c r="D19" s="12"/>
      <c r="E19" s="18"/>
      <c r="F19" s="12"/>
      <c r="G19" s="23">
        <f>G18-H18-L18</f>
        <v>0</v>
      </c>
      <c r="H19" s="23">
        <f>H18+L18</f>
        <v>0</v>
      </c>
      <c r="J19" s="14"/>
      <c r="K19" s="14"/>
      <c r="L19" s="18"/>
      <c r="M19" s="18"/>
      <c r="N19" s="18"/>
      <c r="Q19" s="15"/>
      <c r="R19" s="18"/>
      <c r="S19" s="18"/>
      <c r="T19" s="18"/>
      <c r="V19" s="15"/>
      <c r="W19" s="18"/>
    </row>
    <row r="20" spans="2:23" ht="12.75">
      <c r="B20" s="19" t="s">
        <v>31</v>
      </c>
      <c r="C20" s="12"/>
      <c r="D20" s="12"/>
      <c r="E20" s="2"/>
      <c r="F20" s="12"/>
      <c r="G20" s="13"/>
      <c r="H20" s="13"/>
      <c r="J20" s="14"/>
      <c r="K20" s="14"/>
      <c r="L20" s="13"/>
      <c r="M20" s="13"/>
      <c r="N20" s="2"/>
      <c r="Q20" s="15"/>
      <c r="R20" s="2"/>
      <c r="S20" s="2"/>
      <c r="T20" s="2"/>
      <c r="V20" s="15"/>
      <c r="W20" s="2"/>
    </row>
    <row r="21" spans="1:23" ht="12.75">
      <c r="A21">
        <f>1+A17</f>
        <v>6</v>
      </c>
      <c r="B21" s="6"/>
      <c r="C21" s="12">
        <v>36161</v>
      </c>
      <c r="D21" s="12"/>
      <c r="E21" s="2"/>
      <c r="F21" s="12">
        <f>DATE(YEAR(C21+45),MONTH(C21+45),1)</f>
        <v>36192</v>
      </c>
      <c r="G21" s="13"/>
      <c r="H21" s="13">
        <f>IF(F21&lt;$C$3,IF(ROUND(($C$3-F21)/30.4,0)&gt;1/K21*12,1,ROUND(($C$3-F21)/30.4,0)*K21/12),0)*G21</f>
        <v>0</v>
      </c>
      <c r="I21">
        <f>IF(F21&lt;$C$3,IF(D21&gt;0,IF(F21&gt;D21,0,ROUND((D21-$C$3)/30.4,0)),ROUND(($C$4-$C$3)/30.4,0)),IF(D21&gt;0,IF(F21&gt;D21,0,ROUND((D21-F21)/30.4,0)),ROUND(($C$4-F21)/30.4,0)))</f>
        <v>12</v>
      </c>
      <c r="J21" s="14">
        <v>1</v>
      </c>
      <c r="K21" s="14">
        <v>0.1</v>
      </c>
      <c r="L21" s="13">
        <f>IF(H21+K21/12*I21*G21&gt;G21,G21-H21,K21/12*I21*G21)</f>
        <v>0</v>
      </c>
      <c r="M21" s="13">
        <f>IF(D21&gt;0,G21-H21-L21,0)</f>
        <v>0</v>
      </c>
      <c r="N21" s="2">
        <f>E21-M21</f>
        <v>0</v>
      </c>
      <c r="O21" s="15">
        <f>VLOOKUP(C21,inpc,2)</f>
        <v>53.870120615833</v>
      </c>
      <c r="P21" s="15">
        <f>IF(C21&gt;$C$3,IF(D21&gt;0,VLOOKUP((D21+C21)/2-10,inpc,2),VLOOKUP(($C$4+C21)/2-20,inpc,2)),IF(D21&gt;0,VLOOKUP((D21+$C$3)/2-10,inpc,2),VLOOKUP(($C$3+$C$4)/2-20,inpc,2)))</f>
        <v>100.041</v>
      </c>
      <c r="Q21" s="15">
        <f>IF(P21&lt;O21,1,TRUNC(P21/O21,4))</f>
        <v>1.857</v>
      </c>
      <c r="R21" s="2">
        <f>+L21*Q21*J21</f>
        <v>0</v>
      </c>
      <c r="S21" s="2">
        <f>+M21*Q21*J21</f>
        <v>0</v>
      </c>
      <c r="T21" s="2">
        <f>E21-S21</f>
        <v>0</v>
      </c>
      <c r="U21" s="15">
        <f>VLOOKUP(($C$4+$C$3)/2-20,inpc,2)</f>
        <v>100.041</v>
      </c>
      <c r="V21" s="15">
        <f>IF(U21&lt;O21,1,TRUNC(U21/O21,4))</f>
        <v>1.857</v>
      </c>
      <c r="W21" s="2">
        <f>((G21-H21)*V21-R21/2)/12*I21</f>
        <v>0</v>
      </c>
    </row>
    <row r="22" spans="1:23" ht="12.75">
      <c r="A22">
        <f>1+A21</f>
        <v>7</v>
      </c>
      <c r="B22" s="6"/>
      <c r="C22" s="12">
        <v>36161</v>
      </c>
      <c r="D22" s="12"/>
      <c r="E22" s="2"/>
      <c r="F22" s="12">
        <f>DATE(YEAR(C22+45),MONTH(C22+45),1)</f>
        <v>36192</v>
      </c>
      <c r="G22" s="13"/>
      <c r="H22" s="13">
        <f>IF(F22&lt;$C$3,IF(ROUND(($C$3-F22)/30.4,0)&gt;1/K22*12,1,ROUND(($C$3-F22)/30.4,0)*K22/12),0)*G22</f>
        <v>0</v>
      </c>
      <c r="I22">
        <f>IF(F22&lt;$C$3,IF(D22&gt;0,IF(F22&gt;D22,0,ROUND((D22-$C$3)/30.4,0)),ROUND(($C$4-$C$3)/30.4,0)),IF(D22&gt;0,IF(F22&gt;D22,0,ROUND((D22-F22)/30.4,0)),ROUND(($C$4-F22)/30.4,0)))</f>
        <v>12</v>
      </c>
      <c r="J22" s="14">
        <v>1</v>
      </c>
      <c r="K22" s="14">
        <v>0.1</v>
      </c>
      <c r="L22" s="13">
        <f>IF(H22+K22/12*I22*G22&gt;G22,G22-H22,K22/12*I22*G22)</f>
        <v>0</v>
      </c>
      <c r="M22" s="13">
        <f>IF(D22&gt;0,G22-H22-L22,0)</f>
        <v>0</v>
      </c>
      <c r="N22" s="2">
        <f>E22-M22</f>
        <v>0</v>
      </c>
      <c r="O22" s="15">
        <f>VLOOKUP(C22,inpc,2)</f>
        <v>53.870120615833</v>
      </c>
      <c r="P22" s="15">
        <f>IF(C22&gt;$C$3,IF(D22&gt;0,VLOOKUP((D22+C22)/2-10,inpc,2),VLOOKUP(($C$4+C22)/2-20,inpc,2)),IF(D22&gt;0,VLOOKUP((D22+$C$3)/2-10,inpc,2),VLOOKUP(($C$3+$C$4)/2-20,inpc,2)))</f>
        <v>100.041</v>
      </c>
      <c r="Q22" s="15">
        <f>IF(P22&lt;O22,1,TRUNC(P22/O22,4))</f>
        <v>1.857</v>
      </c>
      <c r="R22" s="2">
        <f>+L22*Q22*J22</f>
        <v>0</v>
      </c>
      <c r="S22" s="2">
        <f>+M22*Q22*J22</f>
        <v>0</v>
      </c>
      <c r="T22" s="2">
        <f>E22-S22</f>
        <v>0</v>
      </c>
      <c r="U22" s="15">
        <f>VLOOKUP(($C$4+$C$3)/2-20,inpc,2)</f>
        <v>100.041</v>
      </c>
      <c r="V22" s="15">
        <f>IF(U22&lt;O22,1,TRUNC(U22/O22,4))</f>
        <v>1.857</v>
      </c>
      <c r="W22" s="2">
        <f>((G22-H22)*V22-R22/2)/12*I22</f>
        <v>0</v>
      </c>
    </row>
    <row r="23" spans="1:23" ht="12.75">
      <c r="A23">
        <f>1+A22</f>
        <v>8</v>
      </c>
      <c r="B23" s="1"/>
      <c r="C23" s="12">
        <v>36161</v>
      </c>
      <c r="D23" s="12"/>
      <c r="E23" s="2"/>
      <c r="F23" s="12">
        <f>DATE(YEAR(C23+45),MONTH(C23+45),1)</f>
        <v>36192</v>
      </c>
      <c r="G23" s="13"/>
      <c r="H23" s="13">
        <f>IF(F23&lt;$C$3,IF(ROUND(($C$3-F23)/30.4,0)&gt;1/K23*12,1,ROUND(($C$3-F23)/30.4,0)*K23/12),0)*G23</f>
        <v>0</v>
      </c>
      <c r="I23">
        <f>IF(F23&lt;$C$3,IF(D23&gt;0,IF(F23&gt;D23,0,ROUND((D23-$C$3)/30.4,0)),ROUND(($C$4-$C$3)/30.4,0)),IF(D23&gt;0,IF(F23&gt;D23,0,ROUND((D23-F23)/30.4,0)),ROUND(($C$4-F23)/30.4,0)))</f>
        <v>12</v>
      </c>
      <c r="J23" s="14">
        <v>1</v>
      </c>
      <c r="K23" s="14">
        <v>0.1</v>
      </c>
      <c r="L23" s="13">
        <f>IF(H23+K23/12*I23*G23&gt;G23,G23-H23,K23/12*I23*G23)</f>
        <v>0</v>
      </c>
      <c r="M23" s="13">
        <f>IF(D23&gt;0,G23-H23-L23,0)</f>
        <v>0</v>
      </c>
      <c r="N23" s="2">
        <f>E23-M23</f>
        <v>0</v>
      </c>
      <c r="O23" s="15">
        <f>VLOOKUP(C23,inpc,2)</f>
        <v>53.870120615833</v>
      </c>
      <c r="P23" s="15">
        <f>IF(C23&gt;$C$3,IF(D23&gt;0,VLOOKUP((D23+C23)/2-10,inpc,2),VLOOKUP(($C$4+C23)/2-20,inpc,2)),IF(D23&gt;0,VLOOKUP((D23+$C$3)/2-10,inpc,2),VLOOKUP(($C$3+$C$4)/2-20,inpc,2)))</f>
        <v>100.041</v>
      </c>
      <c r="Q23" s="15">
        <f>IF(P23&lt;O23,1,TRUNC(P23/O23,4))</f>
        <v>1.857</v>
      </c>
      <c r="R23" s="2">
        <f>+L23*Q23*J23</f>
        <v>0</v>
      </c>
      <c r="S23" s="2">
        <f>+M23*Q23*J23</f>
        <v>0</v>
      </c>
      <c r="T23" s="2">
        <f>E23-S23</f>
        <v>0</v>
      </c>
      <c r="U23" s="15">
        <f>VLOOKUP(($C$4+$C$3)/2-20,inpc,2)</f>
        <v>100.041</v>
      </c>
      <c r="V23" s="15">
        <f>IF(U23&lt;O23,1,TRUNC(U23/O23,4))</f>
        <v>1.857</v>
      </c>
      <c r="W23" s="2">
        <f>((G23-H23)*V23-R23/2)/12*I23</f>
        <v>0</v>
      </c>
    </row>
    <row r="24" spans="2:23" ht="12.75">
      <c r="B24" s="16" t="s">
        <v>28</v>
      </c>
      <c r="C24" s="12"/>
      <c r="D24" s="12"/>
      <c r="E24" s="17">
        <f>SUM(E21:E23)</f>
        <v>0</v>
      </c>
      <c r="F24" s="12"/>
      <c r="G24" s="17">
        <f>SUM(G21:G23)</f>
        <v>0</v>
      </c>
      <c r="H24" s="17">
        <f>SUM(H21:H23)</f>
        <v>0</v>
      </c>
      <c r="J24" s="14"/>
      <c r="K24" s="14"/>
      <c r="L24" s="17">
        <f>SUM(L21:L23)</f>
        <v>0</v>
      </c>
      <c r="M24" s="17">
        <f>SUM(M21:M23)</f>
        <v>0</v>
      </c>
      <c r="N24" s="17">
        <f>SUM(N21:N23)</f>
        <v>0</v>
      </c>
      <c r="Q24" s="15"/>
      <c r="R24" s="17">
        <f>SUM(R21:R23)</f>
        <v>0</v>
      </c>
      <c r="S24" s="17">
        <f>SUM(S21:S23)</f>
        <v>0</v>
      </c>
      <c r="T24" s="17">
        <f>SUM(T21:T23)</f>
        <v>0</v>
      </c>
      <c r="V24" s="15"/>
      <c r="W24" s="17">
        <f>SUM(W21:W23)</f>
        <v>0</v>
      </c>
    </row>
    <row r="25" spans="2:23" ht="12.75">
      <c r="B25" s="16"/>
      <c r="C25" s="12"/>
      <c r="D25" s="12"/>
      <c r="E25" s="18"/>
      <c r="F25" s="12"/>
      <c r="G25" s="23">
        <f>G24-H24-L24</f>
        <v>0</v>
      </c>
      <c r="H25" s="23">
        <f>H24+L24</f>
        <v>0</v>
      </c>
      <c r="J25" s="14"/>
      <c r="K25" s="14"/>
      <c r="L25" s="18"/>
      <c r="M25" s="18"/>
      <c r="N25" s="18"/>
      <c r="Q25" s="15"/>
      <c r="R25" s="18"/>
      <c r="S25" s="18"/>
      <c r="T25" s="18"/>
      <c r="V25" s="15"/>
      <c r="W25" s="18"/>
    </row>
    <row r="26" spans="2:23" ht="12.75">
      <c r="B26" s="11" t="s">
        <v>32</v>
      </c>
      <c r="C26" s="12"/>
      <c r="D26" s="12"/>
      <c r="E26" s="2"/>
      <c r="F26" s="12"/>
      <c r="G26" s="13"/>
      <c r="H26" s="13"/>
      <c r="J26" s="14"/>
      <c r="K26" s="14"/>
      <c r="L26" s="13"/>
      <c r="M26" s="13"/>
      <c r="N26" s="2"/>
      <c r="Q26" s="15"/>
      <c r="R26" s="2"/>
      <c r="S26" s="2"/>
      <c r="T26" s="2"/>
      <c r="V26" s="15"/>
      <c r="W26" s="2"/>
    </row>
    <row r="27" spans="1:23" ht="12.75">
      <c r="A27">
        <f>1+A23</f>
        <v>9</v>
      </c>
      <c r="B27" s="6"/>
      <c r="C27" s="12">
        <v>36161</v>
      </c>
      <c r="D27" s="12"/>
      <c r="E27" s="2"/>
      <c r="F27" s="12">
        <f>DATE(YEAR(C27+45),MONTH(C27+45),1)</f>
        <v>36192</v>
      </c>
      <c r="G27" s="13"/>
      <c r="H27" s="13">
        <f>IF(F27&lt;$C$3,IF(ROUND(($C$3-F27)/30.4,0)&gt;1/K27*12,1,ROUND(($C$3-F27)/30.4,0)*K27/12),0)*G27</f>
        <v>0</v>
      </c>
      <c r="I27">
        <f>IF(F27&lt;$C$3,IF(D27&gt;0,IF(F27&gt;D27,0,ROUND((D27-$C$3)/30.4,0)),ROUND(($C$4-$C$3)/30.4,0)),IF(D27&gt;0,IF(F27&gt;D27,0,ROUND((D27-F27)/30.4,0)),ROUND(($C$4-F27)/30.4,0)))</f>
        <v>12</v>
      </c>
      <c r="J27" s="14">
        <v>1</v>
      </c>
      <c r="K27" s="14">
        <v>0.3</v>
      </c>
      <c r="L27" s="13">
        <f>IF(H27+K27/12*I27*G27&gt;G27,G27-H27,K27/12*I27*G27)</f>
        <v>0</v>
      </c>
      <c r="M27" s="13">
        <f>IF(D27&gt;0,G27-H27-L27,0)</f>
        <v>0</v>
      </c>
      <c r="N27" s="2">
        <f>E27-M27</f>
        <v>0</v>
      </c>
      <c r="O27" s="15">
        <f>VLOOKUP(C27,inpc,2)</f>
        <v>53.870120615833</v>
      </c>
      <c r="P27" s="15">
        <f>IF(C27&gt;$C$3,IF(D27&gt;0,VLOOKUP((D27+C27)/2-10,inpc,2),VLOOKUP(($C$4+C27)/2-20,inpc,2)),IF(D27&gt;0,VLOOKUP((D27+$C$3)/2-10,inpc,2),VLOOKUP(($C$3+$C$4)/2-20,inpc,2)))</f>
        <v>100.041</v>
      </c>
      <c r="Q27" s="15">
        <f>IF(P27&lt;O27,1,TRUNC(P27/O27,4))</f>
        <v>1.857</v>
      </c>
      <c r="R27" s="2">
        <f>+L27*Q27*J27</f>
        <v>0</v>
      </c>
      <c r="S27" s="2">
        <f>+M27*Q27*J27</f>
        <v>0</v>
      </c>
      <c r="T27" s="2">
        <f>E27-S27</f>
        <v>0</v>
      </c>
      <c r="U27" s="15">
        <f>VLOOKUP(($C$4+$C$3)/2-20,inpc,2)</f>
        <v>100.041</v>
      </c>
      <c r="V27" s="15">
        <f>IF(U27&lt;O27,1,TRUNC(U27/O27,4))</f>
        <v>1.857</v>
      </c>
      <c r="W27" s="2">
        <f>((G27-H27)*V27-R27/2)/12*I27</f>
        <v>0</v>
      </c>
    </row>
    <row r="28" spans="1:23" ht="12.75">
      <c r="A28">
        <f>1+A27</f>
        <v>10</v>
      </c>
      <c r="B28" s="6"/>
      <c r="C28" s="12">
        <v>36161</v>
      </c>
      <c r="D28" s="12"/>
      <c r="E28" s="2"/>
      <c r="F28" s="12">
        <f>DATE(YEAR(C28+45),MONTH(C28+45),1)</f>
        <v>36192</v>
      </c>
      <c r="G28" s="13"/>
      <c r="H28" s="13">
        <f>IF(F28&lt;$C$3,IF(ROUND(($C$3-F28)/30.4,0)&gt;1/K28*12,1,ROUND(($C$3-F28)/30.4,0)*K28/12),0)*G28</f>
        <v>0</v>
      </c>
      <c r="I28">
        <f>IF(F28&lt;$C$3,IF(D28&gt;0,IF(F28&gt;D28,0,ROUND((D28-$C$3)/30.4,0)),ROUND(($C$4-$C$3)/30.4,0)),IF(D28&gt;0,IF(F28&gt;D28,0,ROUND((D28-F28)/30.4,0)),ROUND(($C$4-F28)/30.4,0)))</f>
        <v>12</v>
      </c>
      <c r="J28" s="14">
        <v>1</v>
      </c>
      <c r="K28" s="14">
        <v>0.3</v>
      </c>
      <c r="L28" s="13">
        <f>IF(H28+K28/12*I28*G28&gt;G28,G28-H28,K28/12*I28*G28)</f>
        <v>0</v>
      </c>
      <c r="M28" s="13">
        <f>IF(D28&gt;0,G28-H28-L28,0)</f>
        <v>0</v>
      </c>
      <c r="N28" s="2">
        <f>E28-M28</f>
        <v>0</v>
      </c>
      <c r="O28" s="15">
        <f>VLOOKUP(C28,inpc,2)</f>
        <v>53.870120615833</v>
      </c>
      <c r="P28" s="15">
        <f>IF(C28&gt;$C$3,IF(D28&gt;0,VLOOKUP((D28+C28)/2-10,inpc,2),VLOOKUP(($C$4+C28)/2-20,inpc,2)),IF(D28&gt;0,VLOOKUP((D28+$C$3)/2-10,inpc,2),VLOOKUP(($C$3+$C$4)/2-20,inpc,2)))</f>
        <v>100.041</v>
      </c>
      <c r="Q28" s="15">
        <f>IF(P28&lt;O28,1,TRUNC(P28/O28,4))</f>
        <v>1.857</v>
      </c>
      <c r="R28" s="2">
        <f>+L28*Q28*J28</f>
        <v>0</v>
      </c>
      <c r="S28" s="2">
        <f>+M28*Q28*J28</f>
        <v>0</v>
      </c>
      <c r="T28" s="2">
        <f>E28-S28</f>
        <v>0</v>
      </c>
      <c r="U28" s="15">
        <f>VLOOKUP(($C$4+$C$3)/2-20,inpc,2)</f>
        <v>100.041</v>
      </c>
      <c r="V28" s="15">
        <f>IF(U28&lt;O28,1,TRUNC(U28/O28,4))</f>
        <v>1.857</v>
      </c>
      <c r="W28" s="2">
        <f>((G28-H28)*V28-R28/2)/12*I28</f>
        <v>0</v>
      </c>
    </row>
    <row r="29" spans="1:23" ht="12.75">
      <c r="A29">
        <f>1+A28</f>
        <v>11</v>
      </c>
      <c r="B29" s="6"/>
      <c r="C29" s="12">
        <v>36161</v>
      </c>
      <c r="D29" s="12"/>
      <c r="E29" s="2"/>
      <c r="F29" s="12">
        <f>DATE(YEAR(C29+45),MONTH(C29+45),1)</f>
        <v>36192</v>
      </c>
      <c r="G29" s="13"/>
      <c r="H29" s="13">
        <f>IF(F29&lt;$C$3,IF(ROUND(($C$3-F29)/30.4,0)&gt;1/K29*12,1,ROUND(($C$3-F29)/30.4,0)*K29/12),0)*G29</f>
        <v>0</v>
      </c>
      <c r="I29">
        <f>IF(F29&lt;$C$3,IF(D29&gt;0,IF(F29&gt;D29,0,ROUND((D29-$C$3)/30.4,0)),ROUND(($C$4-$C$3)/30.4,0)),IF(D29&gt;0,IF(F29&gt;D29,0,ROUND((D29-F29)/30.4,0)),ROUND(($C$4-F29)/30.4,0)))</f>
        <v>12</v>
      </c>
      <c r="J29" s="14">
        <v>1</v>
      </c>
      <c r="K29" s="14">
        <v>0.3</v>
      </c>
      <c r="L29" s="13">
        <f>IF(H29+K29/12*I29*G29&gt;G29,G29-H29,K29/12*I29*G29)</f>
        <v>0</v>
      </c>
      <c r="M29" s="13">
        <f>IF(D29&gt;0,G29-H29-L29,0)</f>
        <v>0</v>
      </c>
      <c r="N29" s="2">
        <f>E29-M29</f>
        <v>0</v>
      </c>
      <c r="O29" s="15">
        <f>VLOOKUP(C29,inpc,2)</f>
        <v>53.870120615833</v>
      </c>
      <c r="P29" s="15">
        <f>IF(C29&gt;$C$3,IF(D29&gt;0,VLOOKUP((D29+C29)/2-10,inpc,2),VLOOKUP(($C$4+C29)/2-20,inpc,2)),IF(D29&gt;0,VLOOKUP((D29+$C$3)/2-10,inpc,2),VLOOKUP(($C$3+$C$4)/2-20,inpc,2)))</f>
        <v>100.041</v>
      </c>
      <c r="Q29" s="15">
        <f>IF(P29&lt;O29,1,TRUNC(P29/O29,4))</f>
        <v>1.857</v>
      </c>
      <c r="R29" s="2">
        <f>+L29*Q29*J29</f>
        <v>0</v>
      </c>
      <c r="S29" s="2">
        <f>+M29*Q29*J29</f>
        <v>0</v>
      </c>
      <c r="T29" s="2">
        <f>E29-S29</f>
        <v>0</v>
      </c>
      <c r="U29" s="15">
        <f>VLOOKUP(($C$4+$C$3)/2-20,inpc,2)</f>
        <v>100.041</v>
      </c>
      <c r="V29" s="15">
        <f>IF(U29&lt;O29,1,TRUNC(U29/O29,4))</f>
        <v>1.857</v>
      </c>
      <c r="W29" s="2">
        <f>((G29-H29)*V29-R29/2)/12*I29</f>
        <v>0</v>
      </c>
    </row>
    <row r="30" spans="2:23" ht="12.75">
      <c r="B30" s="16" t="s">
        <v>28</v>
      </c>
      <c r="C30" s="12"/>
      <c r="D30" s="12"/>
      <c r="E30" s="17">
        <f>SUM(E27:E29)</f>
        <v>0</v>
      </c>
      <c r="F30" s="12"/>
      <c r="G30" s="17">
        <f>SUM(G27:G29)</f>
        <v>0</v>
      </c>
      <c r="H30" s="17">
        <f>SUM(H27:H29)</f>
        <v>0</v>
      </c>
      <c r="J30" s="14"/>
      <c r="K30" s="14"/>
      <c r="L30" s="17">
        <f>SUM(L27:L29)</f>
        <v>0</v>
      </c>
      <c r="M30" s="17">
        <f>SUM(M27:M29)</f>
        <v>0</v>
      </c>
      <c r="N30" s="17">
        <f>SUM(N27:N29)</f>
        <v>0</v>
      </c>
      <c r="Q30" s="15"/>
      <c r="R30" s="17">
        <f>SUM(R27:R29)</f>
        <v>0</v>
      </c>
      <c r="S30" s="17">
        <f>SUM(S27:S29)</f>
        <v>0</v>
      </c>
      <c r="T30" s="17">
        <f>SUM(T27:T29)</f>
        <v>0</v>
      </c>
      <c r="V30" s="15"/>
      <c r="W30" s="17">
        <f>SUM(W27:W29)</f>
        <v>0</v>
      </c>
    </row>
    <row r="31" spans="2:23" ht="12.75">
      <c r="B31" s="16"/>
      <c r="C31" s="12"/>
      <c r="D31" s="12"/>
      <c r="E31" s="18"/>
      <c r="F31" s="12"/>
      <c r="G31" s="23">
        <f>G30-H30-L30</f>
        <v>0</v>
      </c>
      <c r="H31" s="23">
        <f>H30+L30</f>
        <v>0</v>
      </c>
      <c r="J31" s="14"/>
      <c r="K31" s="14"/>
      <c r="L31" s="18"/>
      <c r="M31" s="18"/>
      <c r="N31" s="18"/>
      <c r="Q31" s="15"/>
      <c r="R31" s="18"/>
      <c r="S31" s="18"/>
      <c r="T31" s="18"/>
      <c r="V31" s="15"/>
      <c r="W31" s="18"/>
    </row>
    <row r="32" spans="2:23" ht="12.75">
      <c r="B32" s="11" t="s">
        <v>33</v>
      </c>
      <c r="C32" s="12"/>
      <c r="D32" s="12"/>
      <c r="E32" s="2"/>
      <c r="F32" s="12"/>
      <c r="G32" s="13"/>
      <c r="H32" s="13"/>
      <c r="J32" s="14"/>
      <c r="K32" s="14"/>
      <c r="L32" s="13"/>
      <c r="M32" s="13"/>
      <c r="N32" s="2"/>
      <c r="Q32" s="15"/>
      <c r="R32" s="2"/>
      <c r="S32" s="2"/>
      <c r="T32" s="2"/>
      <c r="V32" s="15"/>
      <c r="W32" s="2"/>
    </row>
    <row r="33" spans="1:23" ht="12.75">
      <c r="A33">
        <f>1+A29</f>
        <v>12</v>
      </c>
      <c r="B33" s="6"/>
      <c r="C33" s="12">
        <v>36161</v>
      </c>
      <c r="D33" s="12"/>
      <c r="E33" s="2"/>
      <c r="F33" s="12">
        <f>DATE(YEAR(C33+45),MONTH(C33+45),1)</f>
        <v>36192</v>
      </c>
      <c r="G33" s="13"/>
      <c r="H33" s="13">
        <f>IF(F33&lt;$C$3,IF(ROUND(($C$3-F33)/30.4,0)&gt;1/K33*12,1,ROUND(($C$3-F33)/30.4,0)*K33/12),0)*G33</f>
        <v>0</v>
      </c>
      <c r="I33">
        <f>IF(F33&lt;$C$3,IF(D33&gt;0,IF(F33&gt;D33,0,ROUND((D33-$C$3)/30.4,0)),ROUND(($C$4-$C$3)/30.4,0)),IF(D33&gt;0,IF(F33&gt;D33,0,ROUND((D33-F33)/30.4,0)),ROUND(($C$4-F33)/30.4,0)))</f>
        <v>12</v>
      </c>
      <c r="J33" s="14">
        <v>1</v>
      </c>
      <c r="K33" s="14">
        <v>0.25</v>
      </c>
      <c r="L33" s="13">
        <f>IF(H33+K33/12*I33*G33&gt;G33,G33-H33,K33/12*I33*G33)</f>
        <v>0</v>
      </c>
      <c r="M33" s="13">
        <f>IF(D33&gt;0,G33-H33-L33,0)</f>
        <v>0</v>
      </c>
      <c r="N33" s="2">
        <f>E33-M33</f>
        <v>0</v>
      </c>
      <c r="O33" s="15">
        <f>VLOOKUP(C33,inpc,2)</f>
        <v>53.870120615833</v>
      </c>
      <c r="P33" s="15">
        <f>IF(C33&gt;$C$3,IF(D33&gt;0,VLOOKUP((D33+C33)/2-10,inpc,2),VLOOKUP(($C$4+C33)/2-20,inpc,2)),IF(D33&gt;0,VLOOKUP((D33+$C$3)/2-10,inpc,2),VLOOKUP(($C$3+$C$4)/2-20,inpc,2)))</f>
        <v>100.041</v>
      </c>
      <c r="Q33" s="15">
        <f>IF(P33&lt;O33,1,TRUNC(P33/O33,4))</f>
        <v>1.857</v>
      </c>
      <c r="R33" s="2">
        <f>+L33*Q33*J33</f>
        <v>0</v>
      </c>
      <c r="S33" s="2">
        <f>+M33*Q33*J33</f>
        <v>0</v>
      </c>
      <c r="T33" s="2">
        <f>E33-S33</f>
        <v>0</v>
      </c>
      <c r="U33" s="15">
        <f>VLOOKUP(($C$4+$C$3)/2-20,inpc,2)</f>
        <v>100.041</v>
      </c>
      <c r="V33" s="15">
        <f>IF(U33&lt;O33,1,TRUNC(U33/O33,4))</f>
        <v>1.857</v>
      </c>
      <c r="W33" s="2">
        <f>((G33-H33)*V33-R33/2)/12*I33</f>
        <v>0</v>
      </c>
    </row>
    <row r="34" spans="1:23" ht="12.75">
      <c r="A34">
        <f>1+A33</f>
        <v>13</v>
      </c>
      <c r="B34" s="6"/>
      <c r="C34" s="12">
        <v>36161</v>
      </c>
      <c r="D34" s="12"/>
      <c r="E34" s="2"/>
      <c r="F34" s="12">
        <f>DATE(YEAR(C34+45),MONTH(C34+45),1)</f>
        <v>36192</v>
      </c>
      <c r="G34" s="13"/>
      <c r="H34" s="13">
        <f>IF(F34&lt;$C$3,IF(ROUND(($C$3-F34)/30.4,0)&gt;1/K34*12,1,ROUND(($C$3-F34)/30.4,0)*K34/12),0)*G34</f>
        <v>0</v>
      </c>
      <c r="I34">
        <f>IF(F34&lt;$C$3,IF(D34&gt;0,IF(F34&gt;D34,0,ROUND((D34-$C$3)/30.4,0)),ROUND(($C$4-$C$3)/30.4,0)),IF(D34&gt;0,IF(F34&gt;D34,0,ROUND((D34-F34)/30.4,0)),ROUND(($C$4-F34)/30.4,0)))</f>
        <v>12</v>
      </c>
      <c r="J34" s="14">
        <v>1</v>
      </c>
      <c r="K34" s="14">
        <v>0.25</v>
      </c>
      <c r="L34" s="13">
        <f>IF(H34+K34/12*I34*G34&gt;G34,G34-H34,K34/12*I34*G34)</f>
        <v>0</v>
      </c>
      <c r="M34" s="13">
        <f>IF(D34&gt;0,G34-H34-L34,0)</f>
        <v>0</v>
      </c>
      <c r="N34" s="2">
        <f>E34-M34</f>
        <v>0</v>
      </c>
      <c r="O34" s="15">
        <f>VLOOKUP(C34,inpc,2)</f>
        <v>53.870120615833</v>
      </c>
      <c r="P34" s="15">
        <f>IF(C34&gt;$C$3,IF(D34&gt;0,VLOOKUP((D34+C34)/2-10,inpc,2),VLOOKUP(($C$4+C34)/2-20,inpc,2)),IF(D34&gt;0,VLOOKUP((D34+$C$3)/2-10,inpc,2),VLOOKUP(($C$3+$C$4)/2-20,inpc,2)))</f>
        <v>100.041</v>
      </c>
      <c r="Q34" s="15">
        <f>IF(P34&lt;O34,1,TRUNC(P34/O34,4))</f>
        <v>1.857</v>
      </c>
      <c r="R34" s="2">
        <f>+L34*Q34*J34</f>
        <v>0</v>
      </c>
      <c r="S34" s="2">
        <f>+M34*Q34*J34</f>
        <v>0</v>
      </c>
      <c r="T34" s="2">
        <f>E34-S34</f>
        <v>0</v>
      </c>
      <c r="U34" s="15">
        <f>VLOOKUP(($C$4+$C$3)/2-20,inpc,2)</f>
        <v>100.041</v>
      </c>
      <c r="V34" s="15">
        <f>IF(U34&lt;O34,1,TRUNC(U34/O34,4))</f>
        <v>1.857</v>
      </c>
      <c r="W34" s="2">
        <f>((G34-H34)*V34-R34/2)/12*I34</f>
        <v>0</v>
      </c>
    </row>
    <row r="35" spans="1:23" ht="12.75">
      <c r="A35">
        <f>1+A34</f>
        <v>14</v>
      </c>
      <c r="B35" s="6"/>
      <c r="C35" s="12">
        <v>36161</v>
      </c>
      <c r="D35" s="12"/>
      <c r="E35" s="2"/>
      <c r="F35" s="12">
        <f>DATE(YEAR(C35+45),MONTH(C35+45),1)</f>
        <v>36192</v>
      </c>
      <c r="G35" s="13"/>
      <c r="H35" s="13">
        <f>IF(F35&lt;$C$3,IF(ROUND(($C$3-F35)/30.4,0)&gt;1/K35*12,1,ROUND(($C$3-F35)/30.4,0)*K35/12),0)*G35</f>
        <v>0</v>
      </c>
      <c r="I35">
        <f>IF(F35&lt;$C$3,IF(D35&gt;0,IF(F35&gt;D35,0,ROUND((D35-$C$3)/30.4,0)),ROUND(($C$4-$C$3)/30.4,0)),IF(D35&gt;0,IF(F35&gt;D35,0,ROUND((D35-F35)/30.4,0)),ROUND(($C$4-F35)/30.4,0)))</f>
        <v>12</v>
      </c>
      <c r="J35" s="14">
        <v>1</v>
      </c>
      <c r="K35" s="14">
        <v>0.25</v>
      </c>
      <c r="L35" s="13">
        <f>IF(H35+K35/12*I35*G35&gt;G35,G35-H35,K35/12*I35*G35)</f>
        <v>0</v>
      </c>
      <c r="M35" s="13">
        <f>IF(D35&gt;0,G35-H35-L35,0)</f>
        <v>0</v>
      </c>
      <c r="N35" s="2">
        <f>E35-M35</f>
        <v>0</v>
      </c>
      <c r="O35" s="15">
        <f>VLOOKUP(C35,inpc,2)</f>
        <v>53.870120615833</v>
      </c>
      <c r="P35" s="15">
        <f>IF(C35&gt;$C$3,IF(D35&gt;0,VLOOKUP((D35+C35)/2-10,inpc,2),VLOOKUP(($C$4+C35)/2-20,inpc,2)),IF(D35&gt;0,VLOOKUP((D35+$C$3)/2-10,inpc,2),VLOOKUP(($C$3+$C$4)/2-20,inpc,2)))</f>
        <v>100.041</v>
      </c>
      <c r="Q35" s="15">
        <f>IF(P35&lt;O35,1,TRUNC(P35/O35,4))</f>
        <v>1.857</v>
      </c>
      <c r="R35" s="2">
        <f>+L35*Q35*J35</f>
        <v>0</v>
      </c>
      <c r="S35" s="2">
        <f>+M35*Q35*J35</f>
        <v>0</v>
      </c>
      <c r="T35" s="2">
        <f>E35-S35</f>
        <v>0</v>
      </c>
      <c r="U35" s="15">
        <f>VLOOKUP(($C$4+$C$3)/2-20,inpc,2)</f>
        <v>100.041</v>
      </c>
      <c r="V35" s="15">
        <f>IF(U35&lt;O35,1,TRUNC(U35/O35,4))</f>
        <v>1.857</v>
      </c>
      <c r="W35" s="2">
        <f>((G35-H35)*V35-R35/2)/12*I35</f>
        <v>0</v>
      </c>
    </row>
    <row r="36" spans="2:23" ht="12.75">
      <c r="B36" s="16" t="s">
        <v>28</v>
      </c>
      <c r="C36" s="12"/>
      <c r="D36" s="12"/>
      <c r="E36" s="17">
        <f>SUM(E33:E35)</f>
        <v>0</v>
      </c>
      <c r="F36" s="12"/>
      <c r="G36" s="17">
        <f>SUM(G33:G35)</f>
        <v>0</v>
      </c>
      <c r="H36" s="17">
        <f>SUM(H33:H35)</f>
        <v>0</v>
      </c>
      <c r="J36" s="14"/>
      <c r="K36" s="14"/>
      <c r="L36" s="17">
        <f>SUM(L33:L35)</f>
        <v>0</v>
      </c>
      <c r="M36" s="17">
        <f>SUM(M33:M35)</f>
        <v>0</v>
      </c>
      <c r="N36" s="17">
        <f>SUM(N33:N35)</f>
        <v>0</v>
      </c>
      <c r="Q36" s="15"/>
      <c r="R36" s="17">
        <f>SUM(R33:R35)</f>
        <v>0</v>
      </c>
      <c r="S36" s="17">
        <f>SUM(S33:S35)</f>
        <v>0</v>
      </c>
      <c r="T36" s="17">
        <f>SUM(T33:T35)</f>
        <v>0</v>
      </c>
      <c r="V36" s="15"/>
      <c r="W36" s="17">
        <f>SUM(W33:W35)</f>
        <v>0</v>
      </c>
    </row>
    <row r="37" spans="2:23" ht="12.75">
      <c r="B37" s="1"/>
      <c r="C37" s="12"/>
      <c r="D37" s="12"/>
      <c r="E37" s="2"/>
      <c r="F37" s="12"/>
      <c r="G37" s="23">
        <f>G36-H36-L36</f>
        <v>0</v>
      </c>
      <c r="H37" s="23">
        <f>H36+L36</f>
        <v>0</v>
      </c>
      <c r="J37" s="14"/>
      <c r="K37" s="14"/>
      <c r="L37" s="13"/>
      <c r="M37" s="13"/>
      <c r="N37" s="2"/>
      <c r="Q37" s="15"/>
      <c r="R37" s="2"/>
      <c r="S37" s="2"/>
      <c r="T37" s="2"/>
      <c r="V37" s="15"/>
      <c r="W37" s="2"/>
    </row>
    <row r="38" spans="2:23" ht="12.75">
      <c r="B38" s="1"/>
      <c r="C38" s="12"/>
      <c r="D38" s="12"/>
      <c r="E38" s="2"/>
      <c r="F38" s="12"/>
      <c r="G38" s="23"/>
      <c r="H38" s="23"/>
      <c r="J38" s="14"/>
      <c r="K38" s="14"/>
      <c r="L38" s="13"/>
      <c r="M38" s="13"/>
      <c r="N38" s="2"/>
      <c r="Q38" s="15"/>
      <c r="R38" s="2"/>
      <c r="S38" s="2"/>
      <c r="T38" s="2"/>
      <c r="V38" s="15"/>
      <c r="W38" s="2"/>
    </row>
    <row r="39" spans="2:23" ht="12.75">
      <c r="B39" s="20" t="s">
        <v>34</v>
      </c>
      <c r="E39" s="17">
        <f>E8+E12+E18+E24+E30+E36</f>
        <v>0</v>
      </c>
      <c r="F39" s="12"/>
      <c r="G39" s="17">
        <f>G8+G12+G18+G24+G30+G36</f>
        <v>0</v>
      </c>
      <c r="H39" s="17">
        <f>H8+H12+H18+H24+H30+H36</f>
        <v>0</v>
      </c>
      <c r="J39" s="14"/>
      <c r="K39" s="14"/>
      <c r="L39" s="17">
        <f>L8+L12+L18+L24+L30+L36</f>
        <v>0</v>
      </c>
      <c r="M39" s="17">
        <f>M8+M12+M18+M24+M30+M36</f>
        <v>0</v>
      </c>
      <c r="N39" s="17">
        <f>N8+N12+N18+N24+N30+N36</f>
        <v>0</v>
      </c>
      <c r="Q39" s="15"/>
      <c r="R39" s="17">
        <f>R8+R12+R18+R24+R30+R36</f>
        <v>0</v>
      </c>
      <c r="S39" s="17">
        <f>S8+S12+S18+S24+S30+S36</f>
        <v>0</v>
      </c>
      <c r="T39" s="17">
        <f>T8+T12+T18+T24+T30+T36</f>
        <v>0</v>
      </c>
      <c r="V39" s="15"/>
      <c r="W39" s="17">
        <f>W8+W12+W18+W24+W30+W36</f>
        <v>0</v>
      </c>
    </row>
    <row r="40" spans="7:8" ht="12.75">
      <c r="G40" s="23">
        <f>G39-H39-L39</f>
        <v>0</v>
      </c>
      <c r="H40" s="23">
        <f>H39+L39</f>
        <v>0</v>
      </c>
    </row>
    <row r="41" ht="12.75">
      <c r="H41" s="2"/>
    </row>
    <row r="42" spans="2:8" ht="12.75">
      <c r="B42" s="16" t="s">
        <v>37</v>
      </c>
      <c r="H42" s="2"/>
    </row>
    <row r="43" ht="12.75">
      <c r="B43" s="16" t="s">
        <v>35</v>
      </c>
    </row>
    <row r="44" ht="12.75">
      <c r="B44" s="16" t="s">
        <v>36</v>
      </c>
    </row>
  </sheetData>
  <sheetProtection/>
  <printOptions gridLines="1" horizontalCentered="1"/>
  <pageMargins left="0.3937007874015748" right="0" top="0.5905511811023623" bottom="0.3937007874015748" header="0.5118110236220472" footer="0.5118110236220472"/>
  <pageSetup fitToHeight="0" fitToWidth="1" horizontalDpi="300" verticalDpi="300" orientation="landscape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00"/>
  <sheetViews>
    <sheetView zoomScalePageLayoutView="0" workbookViewId="0" topLeftCell="A268">
      <selection activeCell="B292" sqref="B292"/>
    </sheetView>
  </sheetViews>
  <sheetFormatPr defaultColWidth="9.33203125" defaultRowHeight="12.75"/>
  <cols>
    <col min="1" max="1" width="9.33203125" style="0" customWidth="1"/>
    <col min="2" max="2" width="13.33203125" style="0" customWidth="1"/>
  </cols>
  <sheetData>
    <row r="1" spans="1:2" ht="12.75">
      <c r="A1" s="21">
        <v>32143</v>
      </c>
      <c r="B1" s="25">
        <v>6.280551529863</v>
      </c>
    </row>
    <row r="2" spans="1:2" ht="12.75">
      <c r="A2" s="21">
        <v>32174</v>
      </c>
      <c r="B2" s="25">
        <v>6.804396640301</v>
      </c>
    </row>
    <row r="3" spans="1:2" ht="12.75">
      <c r="A3" s="21">
        <v>32203</v>
      </c>
      <c r="B3" s="25">
        <v>7.152836449146</v>
      </c>
    </row>
    <row r="4" spans="1:2" ht="12.75">
      <c r="A4" s="21">
        <v>32234</v>
      </c>
      <c r="B4" s="25">
        <v>7.37299479357</v>
      </c>
    </row>
    <row r="5" spans="1:2" ht="12.75">
      <c r="A5" s="21">
        <v>32264</v>
      </c>
      <c r="B5" s="25">
        <v>7.515648197058</v>
      </c>
    </row>
    <row r="6" spans="1:2" ht="12.75">
      <c r="A6" s="21">
        <v>32295</v>
      </c>
      <c r="B6" s="25">
        <v>7.66897118879</v>
      </c>
    </row>
    <row r="7" spans="1:2" ht="12.75">
      <c r="A7" s="21">
        <v>32325</v>
      </c>
      <c r="B7" s="25">
        <v>7.796977553737</v>
      </c>
    </row>
    <row r="8" spans="1:2" ht="12.75">
      <c r="A8" s="21">
        <v>32356</v>
      </c>
      <c r="B8" s="25">
        <v>7.868707350375</v>
      </c>
    </row>
    <row r="9" spans="1:2" ht="12.75">
      <c r="A9" s="21">
        <v>32387</v>
      </c>
      <c r="B9" s="25">
        <v>7.91369345507</v>
      </c>
    </row>
    <row r="10" spans="1:2" ht="12.75">
      <c r="A10" s="21">
        <v>32417</v>
      </c>
      <c r="B10" s="25">
        <v>7.97405636736</v>
      </c>
    </row>
    <row r="11" spans="1:2" ht="12.75">
      <c r="A11" s="21">
        <v>32448</v>
      </c>
      <c r="B11" s="25">
        <v>8.080769413777</v>
      </c>
    </row>
    <row r="12" spans="1:2" ht="12.75">
      <c r="A12" s="21">
        <v>32478</v>
      </c>
      <c r="B12" s="25">
        <v>8.249371787357</v>
      </c>
    </row>
    <row r="13" spans="1:2" ht="12.75">
      <c r="A13" s="21">
        <v>32509</v>
      </c>
      <c r="B13" s="25">
        <v>8.451312551289</v>
      </c>
    </row>
    <row r="14" spans="1:2" ht="12.75">
      <c r="A14" s="21">
        <v>32540</v>
      </c>
      <c r="B14" s="25">
        <v>8.566001517105</v>
      </c>
    </row>
    <row r="15" spans="1:2" ht="12.75">
      <c r="A15" s="21">
        <v>32568</v>
      </c>
      <c r="B15" s="25">
        <v>8.658862253729</v>
      </c>
    </row>
    <row r="16" spans="1:2" ht="12.75">
      <c r="A16" s="21">
        <v>32599</v>
      </c>
      <c r="B16" s="25">
        <v>8.788353002834</v>
      </c>
    </row>
    <row r="17" spans="1:2" ht="12.75">
      <c r="A17" s="21">
        <v>32629</v>
      </c>
      <c r="B17" s="25">
        <v>8.909317633591</v>
      </c>
    </row>
    <row r="18" spans="1:2" ht="12.75">
      <c r="A18" s="21">
        <v>32660</v>
      </c>
      <c r="B18" s="25">
        <v>9.017518877618</v>
      </c>
    </row>
    <row r="19" spans="1:2" ht="12.75">
      <c r="A19" s="21">
        <v>32690</v>
      </c>
      <c r="B19" s="25">
        <v>9.107720335418</v>
      </c>
    </row>
    <row r="20" spans="1:2" ht="12.75">
      <c r="A20" s="21">
        <v>32721</v>
      </c>
      <c r="B20" s="25">
        <v>9.194488804452</v>
      </c>
    </row>
    <row r="21" spans="1:2" ht="12.75">
      <c r="A21" s="21">
        <v>32752</v>
      </c>
      <c r="B21" s="25">
        <v>9.282422617283</v>
      </c>
    </row>
    <row r="22" spans="1:2" ht="12.75">
      <c r="A22" s="21">
        <v>32782</v>
      </c>
      <c r="B22" s="25">
        <v>9.419703978264</v>
      </c>
    </row>
    <row r="23" spans="1:2" ht="12.75">
      <c r="A23" s="21">
        <v>32813</v>
      </c>
      <c r="B23" s="25">
        <v>9.551924689511</v>
      </c>
    </row>
    <row r="24" spans="1:2" ht="12.75">
      <c r="A24" s="21">
        <v>32843</v>
      </c>
      <c r="B24" s="25">
        <v>9.874287532842</v>
      </c>
    </row>
    <row r="25" spans="1:2" ht="12.75">
      <c r="A25" s="21">
        <v>32874</v>
      </c>
      <c r="B25" s="25">
        <v>10.350838773076</v>
      </c>
    </row>
    <row r="26" spans="1:2" ht="12.75">
      <c r="A26" s="21">
        <v>32905</v>
      </c>
      <c r="B26" s="25">
        <v>10.585225779758</v>
      </c>
    </row>
    <row r="27" spans="1:2" ht="12.75">
      <c r="A27" s="21">
        <v>32933</v>
      </c>
      <c r="B27" s="25">
        <v>10.771835580258</v>
      </c>
    </row>
    <row r="28" spans="1:2" ht="12.75">
      <c r="A28" s="21">
        <v>32964</v>
      </c>
      <c r="B28" s="25">
        <v>10.935778488825</v>
      </c>
    </row>
    <row r="29" spans="1:2" ht="12.75">
      <c r="A29" s="21">
        <v>32994</v>
      </c>
      <c r="B29" s="25">
        <v>11.126616006841</v>
      </c>
    </row>
    <row r="30" spans="1:2" ht="12.75">
      <c r="A30" s="21">
        <v>33025</v>
      </c>
      <c r="B30" s="25">
        <v>11.371676415218</v>
      </c>
    </row>
    <row r="31" spans="1:2" ht="12.75">
      <c r="A31" s="21">
        <v>33055</v>
      </c>
      <c r="B31" s="25">
        <v>11.57905991187</v>
      </c>
    </row>
    <row r="32" spans="1:2" ht="12.75">
      <c r="A32" s="21">
        <v>33086</v>
      </c>
      <c r="B32" s="25">
        <v>11.776352671829</v>
      </c>
    </row>
    <row r="33" spans="1:2" ht="12.75">
      <c r="A33" s="21">
        <v>33117</v>
      </c>
      <c r="B33" s="25">
        <v>11.944221449111</v>
      </c>
    </row>
    <row r="34" spans="1:2" ht="12.75">
      <c r="A34" s="21">
        <v>33147</v>
      </c>
      <c r="B34" s="25">
        <v>12.115933957645</v>
      </c>
    </row>
    <row r="35" spans="1:2" ht="12.75">
      <c r="A35" s="21">
        <v>33178</v>
      </c>
      <c r="B35" s="25">
        <v>12.437616696434</v>
      </c>
    </row>
    <row r="36" spans="1:2" ht="12.75">
      <c r="A36" s="21">
        <v>33208</v>
      </c>
      <c r="B36" s="25">
        <v>12.829619358264</v>
      </c>
    </row>
    <row r="37" spans="1:2" ht="12.75">
      <c r="A37" s="21">
        <v>33239</v>
      </c>
      <c r="B37" s="25">
        <v>13.156630205568</v>
      </c>
    </row>
    <row r="38" spans="1:2" ht="12.75">
      <c r="A38" s="21">
        <v>33270</v>
      </c>
      <c r="B38" s="25">
        <v>13.386308075828</v>
      </c>
    </row>
    <row r="39" spans="1:2" ht="12.75">
      <c r="A39" s="21">
        <v>33298</v>
      </c>
      <c r="B39" s="25">
        <v>13.577210546641</v>
      </c>
    </row>
    <row r="40" spans="1:2" ht="12.75">
      <c r="A40" s="21">
        <v>33329</v>
      </c>
      <c r="B40" s="25">
        <v>13.719437933151</v>
      </c>
    </row>
    <row r="41" spans="1:2" ht="12.75">
      <c r="A41" s="21">
        <v>33359</v>
      </c>
      <c r="B41" s="25">
        <v>13.853553757249</v>
      </c>
    </row>
    <row r="42" spans="1:2" ht="12.75">
      <c r="A42" s="21">
        <v>33390</v>
      </c>
      <c r="B42" s="25">
        <v>13.998919931317</v>
      </c>
    </row>
    <row r="43" spans="1:2" ht="12.75">
      <c r="A43" s="21">
        <v>33420</v>
      </c>
      <c r="B43" s="25">
        <v>14.1226298125</v>
      </c>
    </row>
    <row r="44" spans="1:2" ht="12.75">
      <c r="A44" s="21">
        <v>33451</v>
      </c>
      <c r="B44" s="25">
        <v>14.220917993559</v>
      </c>
    </row>
    <row r="45" spans="1:2" ht="12.75">
      <c r="A45" s="21">
        <v>33482</v>
      </c>
      <c r="B45" s="25">
        <v>14.362585630254</v>
      </c>
    </row>
    <row r="46" spans="1:2" ht="12.75">
      <c r="A46" s="21">
        <v>33512</v>
      </c>
      <c r="B46" s="25">
        <v>14.529631026184</v>
      </c>
    </row>
    <row r="47" spans="1:2" ht="12.75">
      <c r="A47" s="21">
        <v>33543</v>
      </c>
      <c r="B47" s="25">
        <v>14.890406287712</v>
      </c>
    </row>
    <row r="48" spans="1:2" ht="12.75">
      <c r="A48" s="21">
        <v>33573</v>
      </c>
      <c r="B48" s="25">
        <v>15.240897864329</v>
      </c>
    </row>
    <row r="49" spans="1:2" ht="12.75">
      <c r="A49" s="21">
        <v>33604</v>
      </c>
      <c r="B49" s="25">
        <v>15.517902070849</v>
      </c>
    </row>
    <row r="50" spans="1:2" ht="12.75">
      <c r="A50" s="21">
        <v>33635</v>
      </c>
      <c r="B50" s="25">
        <v>15.701758987125</v>
      </c>
    </row>
    <row r="51" spans="1:2" ht="12.75">
      <c r="A51" s="21">
        <v>33664</v>
      </c>
      <c r="B51" s="25">
        <v>15.861556329433</v>
      </c>
    </row>
    <row r="52" spans="1:2" ht="12.75">
      <c r="A52" s="21">
        <v>33695</v>
      </c>
      <c r="B52" s="25">
        <v>16.002952687</v>
      </c>
    </row>
    <row r="53" spans="1:2" ht="12.75">
      <c r="A53" s="21">
        <v>33725</v>
      </c>
      <c r="B53" s="25">
        <v>16.108466006496</v>
      </c>
    </row>
    <row r="54" spans="1:2" ht="12.75">
      <c r="A54" s="21">
        <v>33756</v>
      </c>
      <c r="B54" s="25">
        <v>16.217494452222</v>
      </c>
    </row>
    <row r="55" spans="1:2" ht="12.75">
      <c r="A55" s="21">
        <v>33786</v>
      </c>
      <c r="B55" s="25">
        <v>16.319893816416</v>
      </c>
    </row>
    <row r="56" spans="1:2" ht="12.75">
      <c r="A56" s="21">
        <v>33817</v>
      </c>
      <c r="B56" s="25">
        <v>16.420153531063</v>
      </c>
    </row>
    <row r="57" spans="1:2" ht="12.75">
      <c r="A57" s="21">
        <v>33848</v>
      </c>
      <c r="B57" s="25">
        <v>16.562988421728</v>
      </c>
    </row>
    <row r="58" spans="1:2" ht="12.75">
      <c r="A58" s="21">
        <v>33878</v>
      </c>
      <c r="B58" s="25">
        <v>16.682252798025</v>
      </c>
    </row>
    <row r="59" spans="1:2" ht="12.75">
      <c r="A59" s="21">
        <v>33909</v>
      </c>
      <c r="B59" s="25">
        <v>16.820858067897</v>
      </c>
    </row>
    <row r="60" spans="1:2" ht="12.75">
      <c r="A60" s="21">
        <v>33939</v>
      </c>
      <c r="B60" s="25">
        <v>17.060370670216</v>
      </c>
    </row>
    <row r="61" spans="1:2" ht="12.75">
      <c r="A61" s="21">
        <v>33970</v>
      </c>
      <c r="B61" s="25">
        <v>17.274369884079</v>
      </c>
    </row>
    <row r="62" spans="1:2" ht="12.75">
      <c r="A62" s="21">
        <v>34001</v>
      </c>
      <c r="B62" s="25">
        <v>17.415502610111</v>
      </c>
    </row>
    <row r="63" spans="1:2" ht="12.75">
      <c r="A63" s="21">
        <v>34029</v>
      </c>
      <c r="B63" s="25">
        <v>17.516998351872</v>
      </c>
    </row>
    <row r="64" spans="1:2" ht="12.75">
      <c r="A64" s="21">
        <v>34060</v>
      </c>
      <c r="B64" s="25">
        <v>17.618012674726</v>
      </c>
    </row>
    <row r="65" spans="1:2" ht="12.75">
      <c r="A65" s="21">
        <v>34090</v>
      </c>
      <c r="B65" s="25">
        <v>17.718721335329</v>
      </c>
    </row>
    <row r="66" spans="1:2" ht="12.75">
      <c r="A66" s="21">
        <v>34121</v>
      </c>
      <c r="B66" s="25">
        <v>17.818102266693</v>
      </c>
    </row>
    <row r="67" spans="1:2" ht="12.75">
      <c r="A67" s="21">
        <v>34151</v>
      </c>
      <c r="B67" s="25">
        <v>17.903728314013</v>
      </c>
    </row>
    <row r="68" spans="1:2" ht="12.75">
      <c r="A68" s="21">
        <v>34182</v>
      </c>
      <c r="B68" s="25">
        <v>17.999553984815</v>
      </c>
    </row>
    <row r="69" spans="1:2" ht="12.75">
      <c r="A69" s="21">
        <v>34213</v>
      </c>
      <c r="B69" s="25">
        <v>18.13286362602</v>
      </c>
    </row>
    <row r="70" spans="1:2" ht="12.75">
      <c r="A70" s="21">
        <v>34243</v>
      </c>
      <c r="B70" s="25">
        <v>18.20702345307</v>
      </c>
    </row>
    <row r="71" spans="1:2" ht="12.75">
      <c r="A71" s="21">
        <v>34274</v>
      </c>
      <c r="B71" s="25">
        <v>18.287329032569</v>
      </c>
    </row>
    <row r="72" spans="1:2" ht="12.75">
      <c r="A72" s="21">
        <v>34304</v>
      </c>
      <c r="B72" s="25">
        <v>18.426767234662</v>
      </c>
    </row>
    <row r="73" spans="1:2" ht="12.75">
      <c r="A73" s="21">
        <v>34335</v>
      </c>
      <c r="B73" s="25">
        <v>18.569623144132</v>
      </c>
    </row>
    <row r="74" spans="1:2" ht="12.75">
      <c r="A74" s="21">
        <v>34366</v>
      </c>
      <c r="B74" s="25">
        <v>18.665129781468</v>
      </c>
    </row>
    <row r="75" spans="1:2" ht="12.75">
      <c r="A75" s="21">
        <v>34394</v>
      </c>
      <c r="B75" s="25">
        <v>18.761104466496</v>
      </c>
    </row>
    <row r="76" spans="1:2" ht="12.75">
      <c r="A76" s="21">
        <v>34425</v>
      </c>
      <c r="B76" s="25">
        <v>18.852987077021</v>
      </c>
    </row>
    <row r="77" spans="1:2" ht="12.75">
      <c r="A77" s="21">
        <v>34455</v>
      </c>
      <c r="B77" s="25">
        <v>18.94407686897</v>
      </c>
    </row>
    <row r="78" spans="1:2" ht="12.75">
      <c r="A78" s="21">
        <v>34486</v>
      </c>
      <c r="B78" s="25">
        <v>19.03886901864</v>
      </c>
    </row>
    <row r="79" spans="1:2" ht="12.75">
      <c r="A79" s="21">
        <v>34516</v>
      </c>
      <c r="B79" s="25">
        <v>19.123304889906</v>
      </c>
    </row>
    <row r="80" spans="1:2" ht="12.75">
      <c r="A80" s="21">
        <v>34547</v>
      </c>
      <c r="B80" s="25">
        <v>19.212436519484</v>
      </c>
    </row>
    <row r="81" spans="1:2" ht="12.75">
      <c r="A81" s="21">
        <v>34578</v>
      </c>
      <c r="B81" s="25">
        <v>19.349075986291</v>
      </c>
    </row>
    <row r="82" spans="1:2" ht="12.75">
      <c r="A82" s="21">
        <v>34608</v>
      </c>
      <c r="B82" s="25">
        <v>19.450651969134</v>
      </c>
    </row>
    <row r="83" spans="1:2" ht="12.75">
      <c r="A83" s="21">
        <v>34639</v>
      </c>
      <c r="B83" s="25">
        <v>19.554633143235</v>
      </c>
    </row>
    <row r="84" spans="1:2" ht="12.75">
      <c r="A84" s="21">
        <v>34669</v>
      </c>
      <c r="B84" s="25">
        <v>19.726139318544</v>
      </c>
    </row>
    <row r="85" spans="1:2" ht="12.75">
      <c r="A85" s="21">
        <v>34700</v>
      </c>
      <c r="B85" s="25">
        <v>20.468620185776</v>
      </c>
    </row>
    <row r="86" spans="1:2" ht="12.75">
      <c r="A86" s="21">
        <v>34731</v>
      </c>
      <c r="B86" s="25">
        <v>21.336132926014</v>
      </c>
    </row>
    <row r="87" spans="1:2" ht="12.75">
      <c r="A87" s="21">
        <v>34759</v>
      </c>
      <c r="B87" s="25">
        <v>22.593921331191</v>
      </c>
    </row>
    <row r="88" spans="1:2" ht="12.75">
      <c r="A88" s="21">
        <v>34790</v>
      </c>
      <c r="B88" s="25">
        <v>24.39428249881</v>
      </c>
    </row>
    <row r="89" spans="1:2" ht="12.75">
      <c r="A89" s="21">
        <v>34820</v>
      </c>
      <c r="B89" s="25">
        <v>25.413863095033</v>
      </c>
    </row>
    <row r="90" spans="1:2" ht="12.75">
      <c r="A90" s="21">
        <v>34851</v>
      </c>
      <c r="B90" s="25">
        <v>26.220434064532</v>
      </c>
    </row>
    <row r="91" spans="1:2" ht="12.75">
      <c r="A91" s="21">
        <v>34881</v>
      </c>
      <c r="B91" s="25">
        <v>26.754964051499</v>
      </c>
    </row>
    <row r="92" spans="1:2" ht="12.75">
      <c r="A92" s="21">
        <v>34912</v>
      </c>
      <c r="B92" s="25">
        <v>27.198750022412</v>
      </c>
    </row>
    <row r="93" spans="1:2" ht="12.75">
      <c r="A93" s="21">
        <v>34943</v>
      </c>
      <c r="B93" s="25">
        <v>27.761362884707</v>
      </c>
    </row>
    <row r="94" spans="1:2" ht="12.75">
      <c r="A94" s="21">
        <v>34973</v>
      </c>
      <c r="B94" s="25">
        <v>28.332572548668</v>
      </c>
    </row>
    <row r="95" spans="1:2" ht="12.75">
      <c r="A95" s="21">
        <v>35004</v>
      </c>
      <c r="B95" s="25">
        <v>29.031205912573</v>
      </c>
    </row>
    <row r="96" spans="1:2" ht="12.75">
      <c r="A96" s="21">
        <v>35034</v>
      </c>
      <c r="B96" s="25">
        <v>29.977045058029</v>
      </c>
    </row>
    <row r="97" spans="1:2" ht="12.75">
      <c r="A97" s="21">
        <v>35065</v>
      </c>
      <c r="B97" s="25">
        <v>31.054701826733</v>
      </c>
    </row>
    <row r="98" spans="1:2" ht="12.75">
      <c r="A98" s="21">
        <v>35096</v>
      </c>
      <c r="B98" s="25">
        <v>31.779507671726</v>
      </c>
    </row>
    <row r="99" spans="1:2" ht="12.75">
      <c r="A99" s="21">
        <v>35125</v>
      </c>
      <c r="B99" s="25">
        <v>32.479096225856</v>
      </c>
    </row>
    <row r="100" spans="1:2" ht="12.75">
      <c r="A100" s="21">
        <v>35156</v>
      </c>
      <c r="B100" s="25">
        <v>33.402392654452</v>
      </c>
    </row>
    <row r="101" spans="1:2" ht="12.75">
      <c r="A101" s="21">
        <v>35186</v>
      </c>
      <c r="B101" s="25">
        <v>34.011237206319</v>
      </c>
    </row>
    <row r="102" spans="1:2" ht="12.75">
      <c r="A102" s="21">
        <v>35217</v>
      </c>
      <c r="B102" s="25">
        <v>34.565062228904</v>
      </c>
    </row>
    <row r="103" spans="1:2" ht="12.75">
      <c r="A103" s="21">
        <v>35247</v>
      </c>
      <c r="B103" s="25">
        <v>35.056417169495</v>
      </c>
    </row>
    <row r="104" spans="1:2" ht="12.75">
      <c r="A104" s="21">
        <v>35278</v>
      </c>
      <c r="B104" s="25">
        <v>35.522363781178</v>
      </c>
    </row>
    <row r="105" spans="1:2" ht="12.75">
      <c r="A105" s="21">
        <v>35309</v>
      </c>
      <c r="B105" s="25">
        <v>36.090325763897</v>
      </c>
    </row>
    <row r="106" spans="1:2" ht="12.75">
      <c r="A106" s="21">
        <v>35339</v>
      </c>
      <c r="B106" s="25">
        <v>36.54079813534</v>
      </c>
    </row>
    <row r="107" spans="1:2" ht="12.75">
      <c r="A107" s="21">
        <v>35370</v>
      </c>
      <c r="B107" s="25">
        <v>37.094432119879</v>
      </c>
    </row>
    <row r="108" spans="1:2" ht="12.75">
      <c r="A108" s="21">
        <v>35400</v>
      </c>
      <c r="B108" s="25">
        <v>38.282127940254</v>
      </c>
    </row>
    <row r="109" spans="1:2" ht="12.75">
      <c r="A109" s="21">
        <v>35431</v>
      </c>
      <c r="B109" s="25">
        <v>39.266557170736</v>
      </c>
    </row>
    <row r="110" spans="1:2" ht="12.75">
      <c r="A110" s="21">
        <v>35462</v>
      </c>
      <c r="B110" s="25">
        <v>39.92640941157</v>
      </c>
    </row>
    <row r="111" spans="1:2" ht="12.75">
      <c r="A111" s="21">
        <v>35490</v>
      </c>
      <c r="B111" s="25">
        <v>40.423304503734</v>
      </c>
    </row>
    <row r="112" spans="1:2" ht="12.75">
      <c r="A112" s="21">
        <v>35521</v>
      </c>
      <c r="B112" s="25">
        <v>40.860021998028</v>
      </c>
    </row>
    <row r="113" spans="1:2" ht="12.75">
      <c r="A113" s="21">
        <v>35551</v>
      </c>
      <c r="B113" s="25">
        <v>41.232932116431</v>
      </c>
    </row>
    <row r="114" spans="1:2" ht="12.75">
      <c r="A114" s="21">
        <v>35582</v>
      </c>
      <c r="B114" s="25">
        <v>41.598773765111</v>
      </c>
    </row>
    <row r="115" spans="1:2" ht="12.75">
      <c r="A115" s="21">
        <v>35612</v>
      </c>
      <c r="B115" s="25">
        <v>41.961176680711</v>
      </c>
    </row>
    <row r="116" spans="1:2" ht="12.75">
      <c r="A116" s="21">
        <v>35643</v>
      </c>
      <c r="B116" s="25">
        <v>42.334277844055</v>
      </c>
    </row>
    <row r="117" spans="1:2" ht="12.75">
      <c r="A117" s="21">
        <v>35674</v>
      </c>
      <c r="B117" s="25">
        <v>42.861548309462</v>
      </c>
    </row>
    <row r="118" spans="1:2" ht="12.75">
      <c r="A118" s="21">
        <v>35704</v>
      </c>
      <c r="B118" s="25">
        <v>43.204083068415</v>
      </c>
    </row>
    <row r="119" spans="1:2" ht="12.75">
      <c r="A119" s="21">
        <v>35735</v>
      </c>
      <c r="B119" s="25">
        <v>43.687414321475</v>
      </c>
    </row>
    <row r="120" spans="1:2" ht="12.75">
      <c r="A120" s="21">
        <v>35765</v>
      </c>
      <c r="B120" s="25">
        <v>44.299506554585</v>
      </c>
    </row>
    <row r="121" spans="1:2" ht="12.75">
      <c r="A121" s="21">
        <v>35796</v>
      </c>
      <c r="B121" s="25">
        <v>45.263303462448</v>
      </c>
    </row>
    <row r="122" spans="1:2" ht="12.75">
      <c r="A122" s="21">
        <v>35827</v>
      </c>
      <c r="B122" s="25">
        <v>46.055737478709</v>
      </c>
    </row>
    <row r="123" spans="1:2" ht="12.75">
      <c r="A123" s="21">
        <v>35855</v>
      </c>
      <c r="B123" s="25">
        <v>46.595234496218</v>
      </c>
    </row>
    <row r="124" spans="1:2" ht="12.75">
      <c r="A124" s="21">
        <v>35886</v>
      </c>
      <c r="B124" s="25">
        <v>47.031187831436</v>
      </c>
    </row>
    <row r="125" spans="1:2" ht="12.75">
      <c r="A125" s="21">
        <v>35916</v>
      </c>
      <c r="B125" s="25">
        <v>47.405817312931</v>
      </c>
    </row>
    <row r="126" spans="1:2" ht="12.75">
      <c r="A126" s="21">
        <v>35947</v>
      </c>
      <c r="B126" s="25">
        <v>47.966137697999</v>
      </c>
    </row>
    <row r="127" spans="1:2" ht="12.75">
      <c r="A127" s="21">
        <v>35977</v>
      </c>
      <c r="B127" s="25">
        <v>48.428645590395</v>
      </c>
    </row>
    <row r="128" spans="1:2" ht="12.75">
      <c r="A128" s="21">
        <v>36008</v>
      </c>
      <c r="B128" s="25">
        <v>48.894210125989</v>
      </c>
    </row>
    <row r="129" spans="1:2" ht="12.75">
      <c r="A129" s="21">
        <v>36039</v>
      </c>
      <c r="B129" s="25">
        <v>49.687217256384</v>
      </c>
    </row>
    <row r="130" spans="1:2" ht="12.75">
      <c r="A130" s="21">
        <v>36069</v>
      </c>
      <c r="B130" s="25">
        <v>50.399223414452</v>
      </c>
    </row>
    <row r="131" spans="1:2" ht="12.75">
      <c r="A131" s="21">
        <v>36100</v>
      </c>
      <c r="B131" s="25">
        <v>51.291762400612</v>
      </c>
    </row>
    <row r="132" spans="1:2" ht="12.75">
      <c r="A132" s="21">
        <v>36130</v>
      </c>
      <c r="B132" s="25">
        <v>52.543265583086</v>
      </c>
    </row>
    <row r="133" spans="1:2" ht="12.75">
      <c r="A133" s="21">
        <v>36161</v>
      </c>
      <c r="B133" s="25">
        <v>53.870120615833</v>
      </c>
    </row>
    <row r="134" spans="1:2" ht="12.75">
      <c r="A134" s="21">
        <v>36192</v>
      </c>
      <c r="B134" s="25">
        <v>54.594080220394</v>
      </c>
    </row>
    <row r="135" spans="1:2" ht="12.75">
      <c r="A135" s="21">
        <v>36220</v>
      </c>
      <c r="B135" s="25">
        <v>55.101291477316</v>
      </c>
    </row>
    <row r="136" spans="1:2" ht="12.75">
      <c r="A136" s="21">
        <v>36251</v>
      </c>
      <c r="B136" s="25">
        <v>55.606974416087</v>
      </c>
    </row>
    <row r="137" spans="1:2" ht="12.75">
      <c r="A137" s="21">
        <v>36281</v>
      </c>
      <c r="B137" s="25">
        <v>55.941485494404</v>
      </c>
    </row>
    <row r="138" spans="1:2" ht="12.75">
      <c r="A138" s="21">
        <v>36312</v>
      </c>
      <c r="B138" s="25">
        <v>56.309046499279</v>
      </c>
    </row>
    <row r="139" spans="1:2" ht="12.75">
      <c r="A139" s="21">
        <v>36342</v>
      </c>
      <c r="B139" s="25">
        <v>56.681192465503</v>
      </c>
    </row>
    <row r="140" spans="1:2" ht="12.75">
      <c r="A140" s="21">
        <v>36373</v>
      </c>
      <c r="B140" s="25">
        <v>57.000229296684</v>
      </c>
    </row>
    <row r="141" spans="1:2" ht="12.75">
      <c r="A141" s="21">
        <v>36404</v>
      </c>
      <c r="B141" s="25">
        <v>57.550997682966</v>
      </c>
    </row>
    <row r="142" spans="1:2" ht="12.75">
      <c r="A142" s="21">
        <v>36434</v>
      </c>
      <c r="B142" s="25">
        <v>57.915502044644</v>
      </c>
    </row>
    <row r="143" spans="1:2" ht="12.75">
      <c r="A143" s="21">
        <v>36465</v>
      </c>
      <c r="B143" s="25">
        <v>58.430545944157</v>
      </c>
    </row>
    <row r="144" spans="1:2" ht="12.75">
      <c r="A144" s="21">
        <v>36495</v>
      </c>
      <c r="B144" s="25">
        <v>59.015892575148</v>
      </c>
    </row>
    <row r="145" spans="1:2" ht="12.75">
      <c r="A145" s="21">
        <v>36526</v>
      </c>
      <c r="B145" s="25">
        <v>59.808326584513</v>
      </c>
    </row>
    <row r="146" spans="1:2" ht="12.75">
      <c r="A146" s="21">
        <v>36557</v>
      </c>
      <c r="B146" s="25">
        <v>60.338844724266</v>
      </c>
    </row>
    <row r="147" spans="1:2" ht="12.75">
      <c r="A147" s="21">
        <v>36586</v>
      </c>
      <c r="B147" s="25">
        <v>60.673355802583</v>
      </c>
    </row>
    <row r="148" spans="1:2" ht="12.75">
      <c r="A148" s="21">
        <v>36617</v>
      </c>
      <c r="B148" s="25">
        <v>61.018565121748</v>
      </c>
    </row>
    <row r="149" spans="1:2" ht="12.75">
      <c r="A149" s="21">
        <v>36647</v>
      </c>
      <c r="B149" s="25">
        <v>61.246666912622</v>
      </c>
    </row>
    <row r="150" spans="1:2" ht="12.75">
      <c r="A150" s="21">
        <v>36678</v>
      </c>
      <c r="B150" s="25">
        <v>61.609451911208</v>
      </c>
    </row>
    <row r="151" spans="1:2" ht="12.75">
      <c r="A151" s="21">
        <v>36708</v>
      </c>
      <c r="B151" s="25">
        <v>61.84978026108</v>
      </c>
    </row>
    <row r="152" spans="1:2" ht="12.75">
      <c r="A152" s="21">
        <v>36739</v>
      </c>
      <c r="B152" s="25">
        <v>62.189640459821</v>
      </c>
    </row>
    <row r="153" spans="1:2" ht="12.75">
      <c r="A153" s="21">
        <v>36770</v>
      </c>
      <c r="B153" s="25">
        <v>62.643933633536</v>
      </c>
    </row>
    <row r="154" spans="1:2" ht="12.75">
      <c r="A154" s="21">
        <v>36800</v>
      </c>
      <c r="B154" s="25">
        <v>63.07530200051</v>
      </c>
    </row>
    <row r="155" spans="1:2" ht="12.75">
      <c r="A155" s="21">
        <v>36831</v>
      </c>
      <c r="B155" s="25">
        <v>63.614607979974</v>
      </c>
    </row>
    <row r="156" spans="1:2" ht="12.75">
      <c r="A156" s="21">
        <v>36861</v>
      </c>
      <c r="B156" s="25">
        <v>64.303307262108</v>
      </c>
    </row>
    <row r="157" spans="1:2" ht="12.75">
      <c r="A157" s="21">
        <v>36892</v>
      </c>
      <c r="B157" s="25">
        <v>64.65978794315</v>
      </c>
    </row>
    <row r="158" spans="1:2" ht="12.75">
      <c r="A158" s="21">
        <v>36923</v>
      </c>
      <c r="B158" s="25">
        <v>64.61699497976</v>
      </c>
    </row>
    <row r="159" spans="1:2" ht="12.75">
      <c r="A159" s="21">
        <v>36951</v>
      </c>
      <c r="B159" s="25">
        <v>65.026393744009</v>
      </c>
    </row>
    <row r="160" spans="1:2" ht="12.75">
      <c r="A160" s="21">
        <v>36982</v>
      </c>
      <c r="B160" s="25">
        <v>65.354409466737</v>
      </c>
    </row>
    <row r="161" spans="1:2" ht="12.75">
      <c r="A161" s="21">
        <v>37012</v>
      </c>
      <c r="B161" s="25">
        <v>65.504375883541</v>
      </c>
    </row>
    <row r="162" spans="1:2" ht="12.75">
      <c r="A162" s="21">
        <v>37043</v>
      </c>
      <c r="B162" s="25">
        <v>65.659309337784</v>
      </c>
    </row>
    <row r="163" spans="1:2" ht="12.75">
      <c r="A163" s="21">
        <v>37073</v>
      </c>
      <c r="B163" s="25">
        <v>65.48871059836</v>
      </c>
    </row>
    <row r="164" spans="1:2" ht="12.75">
      <c r="A164" s="21">
        <v>37104</v>
      </c>
      <c r="B164" s="25">
        <v>65.87671288781</v>
      </c>
    </row>
    <row r="165" spans="1:2" ht="12.75">
      <c r="A165" s="21">
        <v>37135</v>
      </c>
      <c r="B165" s="25">
        <v>66.489951356085</v>
      </c>
    </row>
    <row r="166" spans="1:2" ht="12.75">
      <c r="A166" s="21">
        <v>37165</v>
      </c>
      <c r="B166" s="25">
        <v>66.790457310724</v>
      </c>
    </row>
    <row r="167" spans="1:2" ht="12.75">
      <c r="A167" s="21">
        <v>37196</v>
      </c>
      <c r="B167" s="25">
        <v>67.042057015578</v>
      </c>
    </row>
    <row r="168" spans="1:2" ht="12.75">
      <c r="A168" s="21">
        <v>37226</v>
      </c>
      <c r="B168" s="25">
        <v>67.134902470813</v>
      </c>
    </row>
    <row r="169" spans="1:2" ht="12.75">
      <c r="A169" s="21">
        <v>37257</v>
      </c>
      <c r="B169" s="25">
        <v>67.754636301573</v>
      </c>
    </row>
    <row r="170" spans="1:2" ht="12.75">
      <c r="A170" s="21">
        <v>37288</v>
      </c>
      <c r="B170" s="25">
        <v>67.711079179108</v>
      </c>
    </row>
    <row r="171" spans="1:2" ht="12.75">
      <c r="A171" s="21">
        <v>37316</v>
      </c>
      <c r="B171" s="25">
        <v>68.057434733438</v>
      </c>
    </row>
    <row r="172" spans="1:2" ht="12.75">
      <c r="A172" s="21">
        <v>37347</v>
      </c>
      <c r="B172" s="25">
        <v>68.429198616676</v>
      </c>
    </row>
    <row r="173" spans="1:2" ht="12.75">
      <c r="A173" s="21">
        <v>37377</v>
      </c>
      <c r="B173" s="25">
        <v>68.567893678498</v>
      </c>
    </row>
    <row r="174" spans="1:2" ht="12.75">
      <c r="A174" s="21">
        <v>37408</v>
      </c>
      <c r="B174" s="25">
        <v>68.902213711874</v>
      </c>
    </row>
    <row r="175" spans="1:2" ht="12.75">
      <c r="A175" s="21">
        <v>37438</v>
      </c>
      <c r="B175" s="25">
        <v>69.100011723087</v>
      </c>
    </row>
    <row r="176" spans="1:2" ht="12.75">
      <c r="A176" s="21">
        <v>37469</v>
      </c>
      <c r="B176" s="25">
        <v>69.362746788219</v>
      </c>
    </row>
    <row r="177" spans="1:2" ht="12.75">
      <c r="A177" s="21">
        <v>37500</v>
      </c>
      <c r="B177" s="25">
        <v>69.779950763035</v>
      </c>
    </row>
    <row r="178" spans="1:2" ht="12.75">
      <c r="A178" s="21">
        <v>37530</v>
      </c>
      <c r="B178" s="25">
        <v>70.087509395709</v>
      </c>
    </row>
    <row r="179" spans="1:2" ht="12.75">
      <c r="A179" s="21">
        <v>37561</v>
      </c>
      <c r="B179" s="25">
        <v>70.654355126782</v>
      </c>
    </row>
    <row r="180" spans="1:2" ht="12.75">
      <c r="A180" s="21">
        <v>37591</v>
      </c>
      <c r="B180" s="25">
        <v>70.961913759456</v>
      </c>
    </row>
    <row r="181" spans="1:2" ht="12.75">
      <c r="A181" s="21">
        <v>37622</v>
      </c>
      <c r="B181" s="25">
        <v>71.248784591726</v>
      </c>
    </row>
    <row r="182" spans="1:2" ht="12.75">
      <c r="A182" s="21">
        <v>37653</v>
      </c>
      <c r="B182" s="25">
        <v>71.446697882259</v>
      </c>
    </row>
    <row r="183" spans="1:2" ht="12.75">
      <c r="A183" s="21">
        <v>37681</v>
      </c>
      <c r="B183" s="25">
        <v>71.897691931068</v>
      </c>
    </row>
    <row r="184" spans="1:2" ht="12.75">
      <c r="A184" s="21">
        <v>37712</v>
      </c>
      <c r="B184" s="25">
        <v>72.020439546799</v>
      </c>
    </row>
    <row r="185" spans="1:2" ht="12.75">
      <c r="A185" s="21">
        <v>37742</v>
      </c>
      <c r="B185" s="25">
        <v>71.788046588927</v>
      </c>
    </row>
    <row r="186" spans="1:2" ht="12.75">
      <c r="A186" s="21">
        <v>37773</v>
      </c>
      <c r="B186" s="25">
        <v>71.847351616752</v>
      </c>
    </row>
    <row r="187" spans="1:2" ht="12.75">
      <c r="A187" s="21">
        <v>37803</v>
      </c>
      <c r="B187" s="25">
        <v>71.951480212119</v>
      </c>
    </row>
    <row r="188" spans="1:2" ht="12.75">
      <c r="A188" s="21">
        <v>37834</v>
      </c>
      <c r="B188" s="25">
        <v>72.167322929668</v>
      </c>
    </row>
    <row r="189" spans="1:2" ht="12.75">
      <c r="A189" s="21">
        <v>37865</v>
      </c>
      <c r="B189" s="25">
        <v>72.596939584727</v>
      </c>
    </row>
    <row r="190" spans="1:2" ht="12.75">
      <c r="A190" s="21">
        <v>37895</v>
      </c>
      <c r="B190" s="25">
        <v>72.863122616593</v>
      </c>
    </row>
    <row r="191" spans="1:2" ht="12.75">
      <c r="A191" s="21">
        <v>37926</v>
      </c>
      <c r="B191" s="25">
        <v>73.46789598174</v>
      </c>
    </row>
    <row r="192" spans="1:2" ht="12.75">
      <c r="A192" s="21">
        <v>37956</v>
      </c>
      <c r="B192" s="25">
        <v>73.783729734576</v>
      </c>
    </row>
    <row r="193" spans="1:2" ht="12.75">
      <c r="A193" s="21">
        <v>37987</v>
      </c>
      <c r="B193" s="25">
        <v>74.2423093102</v>
      </c>
    </row>
    <row r="194" spans="1:2" ht="12.75">
      <c r="A194" s="21">
        <v>38018</v>
      </c>
      <c r="B194" s="25">
        <v>74.686407425541</v>
      </c>
    </row>
    <row r="195" spans="1:2" ht="12.75">
      <c r="A195" s="21">
        <v>38047</v>
      </c>
      <c r="B195" s="25">
        <v>74.939488183818</v>
      </c>
    </row>
    <row r="196" spans="1:2" ht="12.75">
      <c r="A196" s="21">
        <v>38078</v>
      </c>
      <c r="B196" s="25">
        <v>75.052581492694</v>
      </c>
    </row>
    <row r="197" spans="1:2" ht="12.75">
      <c r="A197" s="21">
        <v>38108</v>
      </c>
      <c r="B197" s="25">
        <v>74.864322509016</v>
      </c>
    </row>
    <row r="198" spans="1:2" ht="12.75">
      <c r="A198" s="21">
        <v>38139</v>
      </c>
      <c r="B198" s="25">
        <v>74.98431175136</v>
      </c>
    </row>
    <row r="199" spans="1:2" ht="12.75">
      <c r="A199" s="21">
        <v>38169</v>
      </c>
      <c r="B199" s="25">
        <v>75.180845855199</v>
      </c>
    </row>
    <row r="200" spans="1:2" ht="12.75">
      <c r="A200" s="21">
        <v>38200</v>
      </c>
      <c r="B200" s="25">
        <v>75.644942177598</v>
      </c>
    </row>
    <row r="201" spans="1:2" ht="12.75">
      <c r="A201" s="21">
        <v>38231</v>
      </c>
      <c r="B201" s="25">
        <v>76.270403343149</v>
      </c>
    </row>
    <row r="202" spans="1:2" ht="12.75">
      <c r="A202" s="21">
        <v>38261</v>
      </c>
      <c r="B202" s="25">
        <v>76.7986318468</v>
      </c>
    </row>
    <row r="203" spans="1:2" ht="12.75">
      <c r="A203" s="21">
        <v>38292</v>
      </c>
      <c r="B203" s="25">
        <v>77.453745526263</v>
      </c>
    </row>
    <row r="204" spans="1:2" ht="12.75">
      <c r="A204" s="21">
        <v>38322</v>
      </c>
      <c r="B204" s="25">
        <v>77.613731182722</v>
      </c>
    </row>
    <row r="205" spans="1:2" ht="12.75">
      <c r="A205" s="21">
        <v>38353</v>
      </c>
      <c r="B205" s="25">
        <v>77.616489556109</v>
      </c>
    </row>
    <row r="206" spans="1:2" ht="12.75">
      <c r="A206" s="21">
        <v>38384</v>
      </c>
      <c r="B206" s="25">
        <v>77.87508706116</v>
      </c>
    </row>
    <row r="207" spans="1:2" ht="12.75">
      <c r="A207" s="21">
        <v>38412</v>
      </c>
      <c r="B207" s="25">
        <v>78.226090074683</v>
      </c>
    </row>
    <row r="208" spans="1:2" ht="12.75">
      <c r="A208" s="21">
        <v>38443</v>
      </c>
      <c r="B208" s="25">
        <v>78.504685786792</v>
      </c>
    </row>
    <row r="209" spans="1:2" ht="12.75">
      <c r="A209" s="21">
        <v>38473</v>
      </c>
      <c r="B209" s="25">
        <v>78.307462089606</v>
      </c>
    </row>
    <row r="210" spans="1:2" ht="12.75">
      <c r="A210" s="21">
        <v>38504</v>
      </c>
      <c r="B210" s="25">
        <v>78.232296414804</v>
      </c>
    </row>
    <row r="211" spans="1:2" ht="12.75">
      <c r="A211" s="21">
        <v>38534</v>
      </c>
      <c r="B211" s="25">
        <v>78.538475860785</v>
      </c>
    </row>
    <row r="212" spans="1:2" ht="12.75">
      <c r="A212" s="21">
        <v>38565</v>
      </c>
      <c r="B212" s="25">
        <v>78.63226055595</v>
      </c>
    </row>
    <row r="213" spans="1:2" ht="12.75">
      <c r="A213" s="21">
        <v>38596</v>
      </c>
      <c r="B213" s="25">
        <v>78.947404715439</v>
      </c>
    </row>
    <row r="214" spans="1:2" ht="12.75">
      <c r="A214" s="21">
        <v>38626</v>
      </c>
      <c r="B214" s="25">
        <v>79.141180445891</v>
      </c>
    </row>
    <row r="215" spans="1:2" ht="12.75">
      <c r="A215" s="21">
        <v>38657</v>
      </c>
      <c r="B215" s="25">
        <v>79.710784550351</v>
      </c>
    </row>
    <row r="216" spans="1:2" ht="12.75">
      <c r="A216" s="21">
        <v>38687</v>
      </c>
      <c r="B216" s="25">
        <v>80.200395826581</v>
      </c>
    </row>
    <row r="217" spans="1:2" ht="12.75">
      <c r="A217" s="21">
        <v>38718</v>
      </c>
      <c r="B217" s="25">
        <v>80.670698489101</v>
      </c>
    </row>
    <row r="218" spans="1:2" ht="12.75">
      <c r="A218" s="21">
        <v>38749</v>
      </c>
      <c r="B218" s="25">
        <v>80.794135698179</v>
      </c>
    </row>
    <row r="219" spans="1:2" ht="12.75">
      <c r="A219" s="21">
        <v>38777</v>
      </c>
      <c r="B219" s="25">
        <v>80.895505920159</v>
      </c>
    </row>
    <row r="220" spans="1:2" ht="12.75">
      <c r="A220" s="21">
        <v>38808</v>
      </c>
      <c r="B220" s="25">
        <v>81.014115975809</v>
      </c>
    </row>
    <row r="221" spans="1:2" ht="12.75">
      <c r="A221" s="21">
        <v>38838</v>
      </c>
      <c r="B221" s="25">
        <v>80.653458655431</v>
      </c>
    </row>
    <row r="222" spans="1:2" ht="12.75">
      <c r="A222" s="21">
        <v>38869</v>
      </c>
      <c r="B222" s="25">
        <v>80.723107583458</v>
      </c>
    </row>
    <row r="223" spans="1:2" ht="12.75">
      <c r="A223" s="21">
        <v>38899</v>
      </c>
      <c r="B223" s="25">
        <v>80.944467047782</v>
      </c>
    </row>
    <row r="224" spans="1:2" ht="12.75">
      <c r="A224" s="21">
        <v>38930</v>
      </c>
      <c r="B224" s="25">
        <v>81.357533462517</v>
      </c>
    </row>
    <row r="225" spans="1:2" ht="12.75">
      <c r="A225" s="21">
        <v>38961</v>
      </c>
      <c r="B225" s="25">
        <v>82.17883913856</v>
      </c>
    </row>
    <row r="226" spans="1:2" ht="12.75">
      <c r="A226" s="21">
        <v>38991</v>
      </c>
      <c r="B226" s="25">
        <v>82.538117272245</v>
      </c>
    </row>
    <row r="227" spans="1:2" ht="12.75">
      <c r="A227" s="21">
        <v>39022</v>
      </c>
      <c r="B227" s="25">
        <v>82.971181894037</v>
      </c>
    </row>
    <row r="228" spans="1:2" ht="12.75">
      <c r="A228" s="21">
        <v>39052</v>
      </c>
      <c r="B228" s="25">
        <v>83.451138863412</v>
      </c>
    </row>
    <row r="229" spans="1:2" ht="12.75">
      <c r="A229" s="21">
        <v>39083</v>
      </c>
      <c r="B229" s="25">
        <v>83.882134705164</v>
      </c>
    </row>
    <row r="230" spans="1:2" ht="12.75">
      <c r="A230" s="21">
        <v>39114</v>
      </c>
      <c r="B230" s="25">
        <v>84.116596443078</v>
      </c>
    </row>
    <row r="231" spans="1:2" ht="12.75">
      <c r="A231" s="21">
        <v>39142</v>
      </c>
      <c r="B231" s="25">
        <v>84.298649086634</v>
      </c>
    </row>
    <row r="232" spans="1:2" ht="12.75">
      <c r="A232" s="21">
        <v>39173</v>
      </c>
      <c r="B232" s="25">
        <v>84.248308772317</v>
      </c>
    </row>
    <row r="233" spans="1:2" ht="12.75">
      <c r="A233" s="21">
        <v>39203</v>
      </c>
      <c r="B233" s="25">
        <v>83.837311137622</v>
      </c>
    </row>
    <row r="234" spans="1:2" ht="12.75">
      <c r="A234" s="21">
        <v>39234</v>
      </c>
      <c r="B234" s="25">
        <v>83.937991766255</v>
      </c>
    </row>
    <row r="235" spans="1:2" ht="12.75">
      <c r="A235" s="21">
        <v>39264</v>
      </c>
      <c r="B235" s="25">
        <v>84.294511526553</v>
      </c>
    </row>
    <row r="236" spans="1:2" ht="12.75">
      <c r="A236" s="21">
        <v>39295</v>
      </c>
      <c r="B236" s="25">
        <v>84.637929013261</v>
      </c>
    </row>
    <row r="237" spans="1:2" ht="12.75">
      <c r="A237" s="21">
        <v>39326</v>
      </c>
      <c r="B237" s="25">
        <v>85.295111472765</v>
      </c>
    </row>
    <row r="238" spans="1:2" ht="12.75">
      <c r="A238" s="21">
        <v>39356</v>
      </c>
      <c r="B238" s="25">
        <v>85.627495465924</v>
      </c>
    </row>
    <row r="239" spans="1:2" ht="12.75">
      <c r="A239" s="21">
        <v>39387</v>
      </c>
      <c r="B239" s="25">
        <v>86.231579237724</v>
      </c>
    </row>
    <row r="240" spans="1:2" ht="12.75">
      <c r="A240" s="21">
        <v>39417</v>
      </c>
      <c r="B240" s="25">
        <v>86.588098998021</v>
      </c>
    </row>
    <row r="241" spans="1:2" ht="12.75">
      <c r="A241" s="21">
        <v>39448</v>
      </c>
      <c r="B241" s="25">
        <v>86.98944232586</v>
      </c>
    </row>
    <row r="242" spans="1:2" ht="12.75">
      <c r="A242" s="21">
        <v>39479</v>
      </c>
      <c r="B242" s="25">
        <v>87.248039830912</v>
      </c>
    </row>
    <row r="243" spans="1:2" ht="12.75">
      <c r="A243" s="21">
        <v>39508</v>
      </c>
      <c r="B243" s="25">
        <v>87.88039692993</v>
      </c>
    </row>
    <row r="244" spans="1:2" ht="12.75">
      <c r="A244" s="21">
        <v>39539</v>
      </c>
      <c r="B244" s="25">
        <v>88.080379000503</v>
      </c>
    </row>
    <row r="245" spans="1:2" ht="12.75">
      <c r="A245" s="21">
        <v>39569</v>
      </c>
      <c r="B245" s="25">
        <v>87.985215118645</v>
      </c>
    </row>
    <row r="246" spans="1:2" ht="12.75">
      <c r="A246" s="21">
        <v>39600</v>
      </c>
      <c r="B246" s="25">
        <v>88.349320405757</v>
      </c>
    </row>
    <row r="247" spans="1:2" ht="12.75">
      <c r="A247" s="21">
        <v>39630</v>
      </c>
      <c r="B247" s="25">
        <v>88.841690055374</v>
      </c>
    </row>
    <row r="248" spans="1:2" ht="12.75">
      <c r="A248" s="21">
        <v>39661</v>
      </c>
      <c r="B248" s="25">
        <v>89.354747505396</v>
      </c>
    </row>
    <row r="249" spans="1:2" ht="12.75">
      <c r="A249" s="21">
        <v>39692</v>
      </c>
      <c r="B249" s="25">
        <v>89.963658430623</v>
      </c>
    </row>
    <row r="250" spans="1:2" ht="12.75">
      <c r="A250" s="21">
        <v>39722</v>
      </c>
      <c r="B250" s="25">
        <v>90.576706915932</v>
      </c>
    </row>
    <row r="251" spans="1:2" ht="12.75">
      <c r="A251" s="21">
        <v>39753</v>
      </c>
      <c r="B251" s="25">
        <v>91.606269782709</v>
      </c>
    </row>
    <row r="252" spans="1:2" ht="12.75">
      <c r="A252" s="21">
        <v>39783</v>
      </c>
      <c r="B252" s="25">
        <v>92.240695661768</v>
      </c>
    </row>
    <row r="253" spans="1:2" ht="12.75">
      <c r="A253" s="21">
        <v>39814</v>
      </c>
      <c r="B253" s="25">
        <v>92.454469599277</v>
      </c>
    </row>
    <row r="254" spans="1:2" ht="12.75">
      <c r="A254" s="21">
        <v>39845</v>
      </c>
      <c r="B254" s="25">
        <v>92.658589229931</v>
      </c>
    </row>
    <row r="255" spans="1:2" ht="12.75">
      <c r="A255" s="21">
        <v>39873</v>
      </c>
      <c r="B255" s="25">
        <v>93.19164488701</v>
      </c>
    </row>
    <row r="256" spans="1:2" ht="12.75">
      <c r="A256" s="21">
        <v>39904</v>
      </c>
      <c r="B256" s="25">
        <v>93.517822540048</v>
      </c>
    </row>
    <row r="257" spans="1:2" ht="12.75">
      <c r="A257" s="21">
        <v>39934</v>
      </c>
      <c r="B257" s="25">
        <v>93.245433168061</v>
      </c>
    </row>
    <row r="258" spans="1:2" ht="12.75">
      <c r="A258" s="21">
        <v>39965</v>
      </c>
      <c r="B258" s="25">
        <v>93.417141911415</v>
      </c>
    </row>
    <row r="259" spans="1:2" ht="12.75">
      <c r="A259" s="21">
        <v>39995</v>
      </c>
      <c r="B259" s="25">
        <v>93.671601856385</v>
      </c>
    </row>
    <row r="260" spans="1:2" ht="12.75">
      <c r="A260" s="21">
        <v>40026</v>
      </c>
      <c r="B260" s="25">
        <v>93.895719694096</v>
      </c>
    </row>
    <row r="261" spans="1:2" ht="12.75">
      <c r="A261" s="21">
        <v>40057</v>
      </c>
      <c r="B261" s="25">
        <v>94.366711949963</v>
      </c>
    </row>
    <row r="262" spans="1:2" ht="12.75">
      <c r="A262" s="21">
        <v>40087</v>
      </c>
      <c r="B262" s="25">
        <v>94.65220359554</v>
      </c>
    </row>
    <row r="263" spans="1:2" ht="12.75">
      <c r="A263" s="21">
        <v>40118</v>
      </c>
      <c r="B263" s="25">
        <v>95.143194058464</v>
      </c>
    </row>
    <row r="264" spans="1:2" ht="12.75">
      <c r="A264" s="21">
        <v>40148</v>
      </c>
      <c r="B264" s="25">
        <v>95.536951859488</v>
      </c>
    </row>
    <row r="265" spans="1:2" ht="12.75">
      <c r="A265" s="21">
        <v>40179</v>
      </c>
      <c r="B265" s="25">
        <v>96.575479439774</v>
      </c>
    </row>
    <row r="266" spans="1:2" ht="12.75">
      <c r="A266" s="21">
        <v>40210</v>
      </c>
      <c r="B266" s="25">
        <v>97.134050050685</v>
      </c>
    </row>
    <row r="267" spans="1:2" ht="12.75">
      <c r="A267" s="21">
        <v>40238</v>
      </c>
      <c r="B267" s="25">
        <v>97.823643397489</v>
      </c>
    </row>
    <row r="268" spans="1:2" ht="12.75">
      <c r="A268" s="21">
        <v>40269</v>
      </c>
      <c r="B268" s="25">
        <v>97.511947204733</v>
      </c>
    </row>
    <row r="269" spans="1:2" ht="12.75">
      <c r="A269" s="21">
        <v>40299</v>
      </c>
      <c r="B269" s="25">
        <v>96.897519532732</v>
      </c>
    </row>
    <row r="270" spans="1:2" ht="12.75">
      <c r="A270" s="21">
        <v>40330</v>
      </c>
      <c r="B270" s="25">
        <v>96.867177425472</v>
      </c>
    </row>
    <row r="271" spans="1:2" ht="12.75">
      <c r="A271" s="21">
        <v>40360</v>
      </c>
      <c r="B271" s="25">
        <v>97.077503396247</v>
      </c>
    </row>
    <row r="272" spans="1:2" ht="12.75">
      <c r="A272" s="21">
        <v>40391</v>
      </c>
      <c r="B272" s="25">
        <v>97.347134394847</v>
      </c>
    </row>
    <row r="273" spans="1:2" ht="12.75">
      <c r="A273" s="21">
        <v>40422</v>
      </c>
      <c r="B273" s="25">
        <v>97.857433471482</v>
      </c>
    </row>
    <row r="274" spans="1:2" ht="12.75">
      <c r="A274" s="21">
        <v>40452</v>
      </c>
      <c r="B274" s="25">
        <v>98.461517243282</v>
      </c>
    </row>
    <row r="275" spans="1:2" ht="12.75">
      <c r="A275" s="21">
        <v>40483</v>
      </c>
      <c r="B275" s="25">
        <v>99.250412032025</v>
      </c>
    </row>
    <row r="276" spans="1:2" ht="12.75">
      <c r="A276" s="21">
        <v>40513</v>
      </c>
      <c r="B276" s="25">
        <v>99.742092088296</v>
      </c>
    </row>
    <row r="277" spans="1:2" ht="12.75">
      <c r="A277" s="21">
        <v>40544</v>
      </c>
      <c r="B277" s="22">
        <v>100.228</v>
      </c>
    </row>
    <row r="278" spans="1:2" ht="12.75">
      <c r="A278" s="21">
        <v>40575</v>
      </c>
      <c r="B278" s="22">
        <v>100.604</v>
      </c>
    </row>
    <row r="279" spans="1:2" ht="12.75">
      <c r="A279" s="21">
        <v>40603</v>
      </c>
      <c r="B279" s="22">
        <v>100.797</v>
      </c>
    </row>
    <row r="280" spans="1:2" ht="12.75">
      <c r="A280" s="21">
        <v>40634</v>
      </c>
      <c r="B280" s="22">
        <v>100.789</v>
      </c>
    </row>
    <row r="281" spans="1:2" ht="12.75">
      <c r="A281" s="21">
        <v>40664</v>
      </c>
      <c r="B281" s="22">
        <v>100.046</v>
      </c>
    </row>
    <row r="282" spans="1:2" ht="12.75">
      <c r="A282" s="21">
        <v>40695</v>
      </c>
      <c r="B282" s="22">
        <v>100.041</v>
      </c>
    </row>
    <row r="283" spans="1:2" ht="12.75">
      <c r="A283" s="21">
        <v>40725</v>
      </c>
      <c r="B283" s="22">
        <v>100.521</v>
      </c>
    </row>
    <row r="284" spans="1:2" ht="12.75">
      <c r="A284" s="21">
        <v>40756</v>
      </c>
      <c r="B284" s="22">
        <v>100.68</v>
      </c>
    </row>
    <row r="285" spans="1:2" ht="12.75">
      <c r="A285" s="21">
        <v>40787</v>
      </c>
      <c r="B285" s="22">
        <v>100.927</v>
      </c>
    </row>
    <row r="286" spans="1:2" ht="12.75">
      <c r="A286" s="21">
        <v>40817</v>
      </c>
      <c r="B286" s="22">
        <v>101.608</v>
      </c>
    </row>
    <row r="287" spans="1:2" ht="12.75">
      <c r="A287" s="21">
        <v>40848</v>
      </c>
      <c r="B287" s="22">
        <v>102.707</v>
      </c>
    </row>
    <row r="288" spans="1:2" ht="12.75">
      <c r="A288" s="21">
        <v>40878</v>
      </c>
      <c r="B288" s="22">
        <v>103.551</v>
      </c>
    </row>
    <row r="289" spans="1:2" ht="12.75">
      <c r="A289" s="21">
        <v>40909</v>
      </c>
      <c r="B289" s="22">
        <v>104.284</v>
      </c>
    </row>
    <row r="290" spans="1:2" ht="12.75">
      <c r="A290" s="21">
        <v>40940</v>
      </c>
      <c r="B290" s="22">
        <v>104.496</v>
      </c>
    </row>
    <row r="291" spans="1:2" ht="12.75">
      <c r="A291" s="21">
        <v>40969</v>
      </c>
      <c r="B291" s="22">
        <v>104.556</v>
      </c>
    </row>
    <row r="292" spans="1:2" ht="12.75">
      <c r="A292" s="21">
        <v>41000</v>
      </c>
      <c r="B292" s="22"/>
    </row>
    <row r="293" spans="1:2" ht="12.75">
      <c r="A293" s="21">
        <v>41030</v>
      </c>
      <c r="B293" s="22"/>
    </row>
    <row r="294" spans="1:2" ht="12.75">
      <c r="A294" s="21">
        <v>41061</v>
      </c>
      <c r="B294" s="22"/>
    </row>
    <row r="295" spans="1:2" ht="12.75">
      <c r="A295" s="21">
        <v>41091</v>
      </c>
      <c r="B295" s="22"/>
    </row>
    <row r="296" spans="1:2" ht="12.75">
      <c r="A296" s="21">
        <v>41122</v>
      </c>
      <c r="B296" s="22"/>
    </row>
    <row r="297" spans="1:2" ht="12.75">
      <c r="A297" s="21">
        <v>41153</v>
      </c>
      <c r="B297" s="22"/>
    </row>
    <row r="298" spans="1:2" ht="12.75">
      <c r="A298" s="21">
        <v>41183</v>
      </c>
      <c r="B298" s="22"/>
    </row>
    <row r="299" spans="1:2" ht="12.75">
      <c r="A299" s="21">
        <v>41214</v>
      </c>
      <c r="B299" s="22"/>
    </row>
    <row r="300" spans="1:2" ht="12.75">
      <c r="A300" s="21">
        <v>41244</v>
      </c>
      <c r="B300" s="22"/>
    </row>
  </sheetData>
  <sheetProtection/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Contafisc</cp:lastModifiedBy>
  <cp:lastPrinted>2008-04-16T23:33:28Z</cp:lastPrinted>
  <dcterms:created xsi:type="dcterms:W3CDTF">1997-10-24T23:45:53Z</dcterms:created>
  <dcterms:modified xsi:type="dcterms:W3CDTF">2012-05-12T03:26:53Z</dcterms:modified>
  <cp:category/>
  <cp:version/>
  <cp:contentType/>
  <cp:contentStatus/>
</cp:coreProperties>
</file>